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R:\Økonomi\Kvartals- og årsrapportering\Hovedtall, nøkkeltall og APM-er\APM\"/>
    </mc:Choice>
  </mc:AlternateContent>
  <xr:revisionPtr revIDLastSave="0" documentId="13_ncr:1_{5A8854B9-35A6-46CF-A2CB-7E8734F91852}" xr6:coauthVersionLast="47" xr6:coauthVersionMax="47" xr10:uidLastSave="{00000000-0000-0000-0000-000000000000}"/>
  <bookViews>
    <workbookView xWindow="28680" yWindow="990" windowWidth="29040" windowHeight="15840" activeTab="1" xr2:uid="{7BC1D40F-85FB-4F97-B128-E5A873C4F567}"/>
  </bookViews>
  <sheets>
    <sheet name="Definisjoner" sheetId="2" r:id="rId1"/>
    <sheet name="2.kv.2023" sheetId="11" r:id="rId2"/>
    <sheet name="Hjelpeark" sheetId="4" r:id="rId3"/>
  </sheets>
  <definedNames>
    <definedName name="_xlnm.Print_Area" localSheetId="1">'2.kv.2023'!$A$1:$F$37</definedName>
    <definedName name="_xlnm.Print_Area" localSheetId="0">Definisjoner!$A$1:$B$39</definedName>
    <definedName name="_xlnm.Print_Area" localSheetId="2">Hjelpeark!$A$1:$F$26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11" l="1"/>
  <c r="C9" i="11"/>
  <c r="D9" i="11"/>
  <c r="F31" i="11"/>
  <c r="F34" i="11"/>
  <c r="F35" i="11"/>
  <c r="E31" i="11"/>
  <c r="E34" i="11"/>
  <c r="E35" i="11"/>
  <c r="D31" i="11"/>
  <c r="D34" i="11"/>
  <c r="D35" i="11"/>
  <c r="F27" i="11"/>
  <c r="E27" i="11"/>
  <c r="D27" i="11"/>
  <c r="C27" i="11"/>
  <c r="B27" i="11"/>
  <c r="F23" i="11"/>
  <c r="E23" i="11"/>
  <c r="D23" i="11"/>
  <c r="C23" i="11"/>
  <c r="B23" i="11"/>
  <c r="F19" i="11"/>
  <c r="E19" i="11"/>
  <c r="D19" i="11"/>
  <c r="C19" i="11"/>
  <c r="B19" i="11"/>
  <c r="F15" i="11"/>
  <c r="E15" i="11"/>
  <c r="D15" i="11"/>
  <c r="C15" i="11"/>
  <c r="B15" i="11"/>
  <c r="F11" i="11"/>
  <c r="E11" i="11"/>
  <c r="C11" i="11"/>
  <c r="B11" i="11"/>
  <c r="F7" i="11"/>
  <c r="E7" i="11"/>
  <c r="D7" i="11"/>
  <c r="B11" i="4"/>
  <c r="B10" i="4"/>
  <c r="B20" i="4"/>
  <c r="B26" i="4"/>
  <c r="B19" i="4"/>
  <c r="F10" i="4"/>
  <c r="H10" i="4"/>
  <c r="F11" i="4"/>
  <c r="G10" i="4"/>
  <c r="G11" i="4"/>
  <c r="F26" i="4"/>
  <c r="D10" i="4"/>
  <c r="D11" i="4"/>
  <c r="C10" i="4"/>
  <c r="C11" i="4"/>
  <c r="E10" i="4"/>
  <c r="E11" i="4"/>
  <c r="D26" i="4"/>
  <c r="D19" i="4"/>
  <c r="E26" i="4"/>
  <c r="E19" i="4"/>
  <c r="E20" i="4"/>
  <c r="F19" i="4"/>
  <c r="F20" i="4"/>
  <c r="I7" i="4"/>
  <c r="I8" i="4"/>
  <c r="I10" i="4"/>
  <c r="H11" i="4"/>
  <c r="G26" i="4"/>
  <c r="G19" i="4"/>
  <c r="G20" i="4"/>
  <c r="D20" i="4"/>
  <c r="C26" i="4"/>
  <c r="C19" i="4"/>
  <c r="C20" i="4"/>
  <c r="H26" i="4"/>
  <c r="H19" i="4"/>
  <c r="H20" i="4"/>
</calcChain>
</file>

<file path=xl/sharedStrings.xml><?xml version="1.0" encoding="utf-8"?>
<sst xmlns="http://schemas.openxmlformats.org/spreadsheetml/2006/main" count="98" uniqueCount="72">
  <si>
    <t>Egenkapitalavkastning</t>
  </si>
  <si>
    <t>Resultat etter skatt</t>
  </si>
  <si>
    <t>Renter til fondsobligasjonseiere</t>
  </si>
  <si>
    <t>Kostnader i % av inntekter</t>
  </si>
  <si>
    <t>Sum driftskostnader</t>
  </si>
  <si>
    <t>Sum inntekter</t>
  </si>
  <si>
    <t>Tap i % av utlån og garantier</t>
  </si>
  <si>
    <t>MNOK</t>
  </si>
  <si>
    <t>Tap på utlån og garantier</t>
  </si>
  <si>
    <t>Brutto utlån til og fordringer på kunder, samt garantier pr 1.1.</t>
  </si>
  <si>
    <t>Innskuddsdekning</t>
  </si>
  <si>
    <t>Utlånsvekst i %</t>
  </si>
  <si>
    <t>Innskudd fra kunder</t>
  </si>
  <si>
    <t>Innskudd fra kunder, IB</t>
  </si>
  <si>
    <t>Utlån til og fordringer på kunder, UB</t>
  </si>
  <si>
    <t>Utlån til og fordringer på kunder, IB</t>
  </si>
  <si>
    <t>Innskuddsvekst i %</t>
  </si>
  <si>
    <t>Innskudd fra kunder, UB</t>
  </si>
  <si>
    <t>Bokført egenkapital pr egenkapitalbevis</t>
  </si>
  <si>
    <t>Antall utstedte egenkapitalbevis</t>
  </si>
  <si>
    <t>Pris/Bokført verdi (P/B)</t>
  </si>
  <si>
    <t>Børskurs pr egenkapitalbevis</t>
  </si>
  <si>
    <t>Alternative resultatmål - APM</t>
  </si>
  <si>
    <t>Definisjon</t>
  </si>
  <si>
    <t>Begrunnelse</t>
  </si>
  <si>
    <t>Resultat for regnskapsåret i prosent av gjennomsnittlig egenkapital i året (forventet utbytte i tråd med konsernets  utbyttepolitikk trekkes fra). Fondsobligasjoner klassifisert som egenkapital er holdt utenfor beregningen både i resultat og i egenkapital.</t>
  </si>
  <si>
    <t>Egenkapitalavkastning er et av Sparebanken Møres viktigste finansielle måltall og gir relevant informasjon om konsernets lønnsomhet ved at den måler driftens lønnsomhet i forhold til investert kapital. Resultatet korrigeres for renter på fondsobligasjoner(FO) som ihht. IFRS er klassifisert som egenkapital, men som i denne sammenheng er mer naturlig å behandle som gjeld da fondsobligasjonene er rentebærende og ikke har rett på utbytteutbetalinger.</t>
  </si>
  <si>
    <t>Sum driftskostnader i prosent av sum inntekter.</t>
  </si>
  <si>
    <t>Dette nøkkeltallet gir informasjon om sammenhengen mellom inntekter og kostnader, og er et nyttig måltall for å vurdere konsernets kostnadseffektivitet.</t>
  </si>
  <si>
    <t>«Tap på utlån, garantier m.v.» i prosent av brutto utlån til og fordringer på kunder og garantier i begynnelsen av regnskapsperioden (annualisert).</t>
  </si>
  <si>
    <r>
      <t>«Innskudd fra kunder» i prosent av</t>
    </r>
    <r>
      <rPr>
        <sz val="10"/>
        <color rgb="FFFF0000"/>
        <rFont val="Arial"/>
        <family val="2"/>
      </rPr>
      <t xml:space="preserve"> </t>
    </r>
    <r>
      <rPr>
        <sz val="10"/>
        <rFont val="Arial"/>
        <family val="2"/>
      </rPr>
      <t xml:space="preserve">brutto «Utlån til og fordringer på kunder». </t>
    </r>
  </si>
  <si>
    <t>Innskuddsdekningen gir viktig informasjon om hvordan konsernet finansierer sin virksomhet. Innskudd fra kunder representerer en viktig del av finansieringen av konsernets utlånsvirksomhet og nøkkeltallet gir viktig informasjon om konsernets avhengighet av markedsfinansiering.</t>
  </si>
  <si>
    <t xml:space="preserve">Periodens endring i «Utlån til og fordringer på kunder» i prosent av «Utlån til og fordringer på kunder» siste 12 mnd. </t>
  </si>
  <si>
    <t>Nøkkeltallet gir informasjon om aktiviteten og veksten i bankens utlånsvirksomhet.</t>
  </si>
  <si>
    <t>Periodens endring i «Innskudd fra kunder» i prosent av «Innskudd fra kunder» siste 12 mnd.</t>
  </si>
  <si>
    <t>Nøkkeltallet gir informasjon om aktiviteten og veksten i innskudd som er en viktig del av finansieringen av konsernets utlånsvirksomhet.</t>
  </si>
  <si>
    <t>Bokført egenkapital pr EKB</t>
  </si>
  <si>
    <t>Summen av egenkapitalen som tilhører eierne av bankens egenkapitalbevis (egenkapitalbeviskapitalen, overkursfondet, utjevningsfondet og egenkapitalbeviseiernes andel av annen egenkapital, inkl. avsatt utbytte) dividert på antall utstedte egenkapitalbevis.</t>
  </si>
  <si>
    <t>Nøkkeltallet gir informasjon om verdien av bokført egenkapital pr egenkapitalbevis. Dette gir regnskapsbrukeren mulighet til å vurdere børskursen til egenkapitalbeviset. Nøkkeltallet er beregnet som egenkapitalbeviseiernes andel av egenkapitalen ved utløpet av perioden dividert på antall egenkapitalbevis.</t>
  </si>
  <si>
    <t xml:space="preserve">Børskurs på bankens egenkapitalbevis (MORG) dividert med bokført egenkapital pr egenkapitalbevis for konsernet. </t>
  </si>
  <si>
    <t>Nøkkeltallet gir informasjon om den bokførte verdien per egenkapitalbevis sett opp mot børskursen på et gitt tidspunkt. Dette gir regnskapsbrukeren mulighet til å vurdere børskursen til egenkapitalbeviset.</t>
  </si>
  <si>
    <t>Brutto utlån og fordringer på kunder</t>
  </si>
  <si>
    <t>Sparebanken Møre har utarbeidet alternative resultatmål (APM) i henhold til ESMA sine retningslinjer for APM'er. Vi bruker APM'er i våre rapporter for å gi nyttig</t>
  </si>
  <si>
    <t>for regnskapstall som er utarbeidet iht IFRS og skal heller ikke tillegges mer vekt enn disse. Nøkkeltallene er ikke definert under IFRS eller annen lovgivning og er ikke</t>
  </si>
  <si>
    <t>Fondsobligasjon</t>
  </si>
  <si>
    <t>Gjennomsnittlig egenkapital</t>
  </si>
  <si>
    <t>Egenkapitalbeviskapital</t>
  </si>
  <si>
    <t>Sum egenkapital EKB-eiere</t>
  </si>
  <si>
    <t>Egne egenkapitalbevis</t>
  </si>
  <si>
    <t>Utjevningsfond</t>
  </si>
  <si>
    <t>Overkursfond</t>
  </si>
  <si>
    <t xml:space="preserve">Annen egenkapital (periodens totalresultat) </t>
  </si>
  <si>
    <t>Annen egenkapital (ekskl. avs. til gaver/utbytte)</t>
  </si>
  <si>
    <t>Renter fondsobligasjon - utbetalt men ikke disponert</t>
  </si>
  <si>
    <t>Total egenkapital</t>
  </si>
  <si>
    <t>Avsatt utbyttemidler til egenkapitalbeviseierne</t>
  </si>
  <si>
    <t>Avsatt utbyttemidler til lokalsamfunnet</t>
  </si>
  <si>
    <t>Egenkapitalbeviskapitalen (se utregning i hjelpeark)</t>
  </si>
  <si>
    <t>Bokført egenkapital EKB-eiere</t>
  </si>
  <si>
    <t xml:space="preserve">Nøkkeltallet angir resultatført tapskostnad i forhold til brutto utlån og garantier og gir relevant informasjon om hvor store tapskostnader foretaket har i forhold til utlåns- og garanti volumet. Dette nøkkeltallet anses å være bedre egnet som et sammenligningstall mot andre banker enn selve tapskostnaden ettersom kostnaden sees i sammenheng med utlåns- og garanti volumet.   </t>
  </si>
  <si>
    <t>Egenkapital - grunnlag for beregning av gjennomsnitt</t>
  </si>
  <si>
    <t>Andel av annen egenkap. inkl. utbytte ekskl. gaver, inkl. periodens resultat *)</t>
  </si>
  <si>
    <t>*)</t>
  </si>
  <si>
    <t>EKB-brøken i prosent</t>
  </si>
  <si>
    <t>Gjennomsnittlig egenkapital (se utregning i hjelpeark)</t>
  </si>
  <si>
    <t>tilleggsinformasjon til regnskapet og i tillegg representerer dette viktige måltall for styring av konsernet. APM'ene har ikke til hensikt å være et substitutt</t>
  </si>
  <si>
    <t>nødvendigvis direkte sammenlignbare med tilsvarende nøkkeltall hos andre selsksaper. Alle tall er oppgitt i mill. kroner dersom ikke annet er opplyst.</t>
  </si>
  <si>
    <t>Tap i % av utlån og garantier (annualisert)</t>
  </si>
  <si>
    <t xml:space="preserve">50 % av resultatet forventet utdelt </t>
  </si>
  <si>
    <t>Måneder</t>
  </si>
  <si>
    <t>2.kvartal 2023</t>
  </si>
  <si>
    <t>2.kvartal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</si>
</sst>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
    <numFmt numFmtId="165" formatCode="_-* #,##0_-;\-* #,##0_-;_-* &quot;-&quot;??_-;_-@_-"/>
    <numFmt numFmtId="166" formatCode="&quot;kr&quot;#,##0"/>
    <numFmt numFmtId="167" formatCode="#,##0_ ;\-#,##0\ "/>
    <numFmt numFmtId="168" formatCode="#,##0.0_ ;\-#,##0.0\ "/>
    <numFmt numFmtId="169" formatCode="#,##0.00_ ;\-#,##0.00\ "/>
    <numFmt numFmtId="170" formatCode="0.0"/>
  </numFmts>
  <fonts count="2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sz val="10"/>
      <name val="Arial"/>
      <family val="2"/>
    </font>
    <font>
      <sz val="10"/>
      <color rgb="FFFF0000"/>
      <name val="Arial"/>
      <family val="2"/>
    </font>
    <font>
      <b/>
      <sz val="16"/>
      <color theme="1"/>
      <name val="Calibri"/>
      <family val="2"/>
      <scheme val="minor"/>
    </font>
    <font>
      <sz val="11"/>
      <name val="Calibri"/>
      <family val="2"/>
      <scheme val="minor"/>
    </font>
    <font>
      <sz val="10"/>
      <name val="Helv"/>
    </font>
    <font>
      <sz val="10"/>
      <name val="Verdana"/>
      <family val="2"/>
    </font>
    <font>
      <sz val="11"/>
      <color theme="4"/>
      <name val="Calibri"/>
      <family val="2"/>
      <scheme val="minor"/>
    </font>
    <font>
      <sz val="10"/>
      <color theme="4"/>
      <name val="Calibri"/>
      <family val="2"/>
      <scheme val="minor"/>
    </font>
    <font>
      <sz val="9"/>
      <color theme="4"/>
      <name val="Calibri"/>
      <family val="2"/>
      <scheme val="minor"/>
    </font>
    <font>
      <b/>
      <sz val="11"/>
      <name val="Calibri"/>
      <family val="2"/>
      <scheme val="minor"/>
    </font>
    <font>
      <b/>
      <u/>
      <sz val="11"/>
      <name val="Calibri"/>
      <family val="2"/>
      <scheme val="minor"/>
    </font>
    <font>
      <i/>
      <sz val="11"/>
      <name val="Calibri"/>
      <family val="2"/>
      <scheme val="minor"/>
    </font>
    <font>
      <b/>
      <i/>
      <sz val="11"/>
      <name val="Calibri"/>
      <family val="2"/>
      <scheme val="minor"/>
    </font>
    <font>
      <sz val="9"/>
      <name val="Calibri"/>
      <family val="2"/>
      <scheme val="minor"/>
    </font>
    <font>
      <b/>
      <i/>
      <u/>
      <sz val="11"/>
      <name val="Calibri"/>
      <family val="2"/>
      <scheme val="minor"/>
    </font>
    <font>
      <sz val="10"/>
      <name val="Calibri"/>
      <family val="2"/>
      <scheme val="minor"/>
    </font>
  </fonts>
  <fills count="3">
    <fill>
      <patternFill patternType="none"/>
    </fill>
    <fill>
      <patternFill patternType="gray125"/>
    </fill>
    <fill>
      <patternFill patternType="solid">
        <fgColor theme="2"/>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cellStyleXfs>
  <cellXfs count="80">
    <xf numFmtId="0" fontId="0" fillId="0" borderId="0" xfId="0"/>
    <xf numFmtId="14" fontId="3" fillId="0" borderId="0" xfId="0" applyNumberFormat="1" applyFont="1"/>
    <xf numFmtId="0" fontId="3" fillId="0" borderId="0" xfId="0" applyFont="1"/>
    <xf numFmtId="0" fontId="4" fillId="0" borderId="0" xfId="0" applyFont="1"/>
    <xf numFmtId="0" fontId="2" fillId="0" borderId="0" xfId="0" applyFont="1"/>
    <xf numFmtId="0" fontId="7" fillId="0" borderId="0" xfId="0" applyFont="1"/>
    <xf numFmtId="0" fontId="8" fillId="0" borderId="0" xfId="0" applyFont="1"/>
    <xf numFmtId="166" fontId="10" fillId="0" borderId="0" xfId="3" applyNumberFormat="1" applyFont="1" applyProtection="1">
      <protection locked="0"/>
    </xf>
    <xf numFmtId="0" fontId="10" fillId="0" borderId="0" xfId="3" applyFont="1" applyProtection="1">
      <protection locked="0"/>
    </xf>
    <xf numFmtId="0" fontId="11" fillId="0" borderId="0" xfId="0" applyFont="1"/>
    <xf numFmtId="166" fontId="10" fillId="0" borderId="1" xfId="3" applyNumberFormat="1" applyFont="1" applyBorder="1" applyProtection="1">
      <protection locked="0"/>
    </xf>
    <xf numFmtId="0" fontId="0" fillId="0" borderId="4" xfId="0" applyBorder="1"/>
    <xf numFmtId="0" fontId="0" fillId="0" borderId="5" xfId="0" applyBorder="1" applyAlignment="1">
      <alignment vertical="top"/>
    </xf>
    <xf numFmtId="0" fontId="5" fillId="0" borderId="6" xfId="0" applyFont="1" applyBorder="1" applyAlignment="1">
      <alignment horizontal="left" vertical="center" wrapText="1" indent="1"/>
    </xf>
    <xf numFmtId="0" fontId="0" fillId="0" borderId="7" xfId="0" applyBorder="1" applyAlignment="1">
      <alignment vertical="top"/>
    </xf>
    <xf numFmtId="0" fontId="5" fillId="0" borderId="8" xfId="0" applyFont="1" applyBorder="1" applyAlignment="1">
      <alignment horizontal="left" vertical="center" wrapText="1" indent="1"/>
    </xf>
    <xf numFmtId="0" fontId="0" fillId="0" borderId="6" xfId="0" applyBorder="1"/>
    <xf numFmtId="0" fontId="3" fillId="0" borderId="3" xfId="0" applyFont="1" applyBorder="1"/>
    <xf numFmtId="0" fontId="3" fillId="0" borderId="5" xfId="0" applyFont="1" applyBorder="1"/>
    <xf numFmtId="0" fontId="12" fillId="0" borderId="0" xfId="0" applyFont="1"/>
    <xf numFmtId="0" fontId="13" fillId="0" borderId="0" xfId="0" applyFont="1"/>
    <xf numFmtId="169" fontId="3" fillId="0" borderId="0" xfId="1" applyNumberFormat="1" applyFont="1" applyFill="1"/>
    <xf numFmtId="3" fontId="10" fillId="0" borderId="1" xfId="3" applyNumberFormat="1" applyFont="1" applyBorder="1" applyProtection="1">
      <protection locked="0"/>
    </xf>
    <xf numFmtId="167" fontId="8" fillId="0" borderId="1" xfId="1" applyNumberFormat="1" applyFont="1" applyFill="1" applyBorder="1"/>
    <xf numFmtId="167" fontId="8" fillId="0" borderId="0" xfId="1" applyNumberFormat="1" applyFont="1" applyFill="1"/>
    <xf numFmtId="167" fontId="8" fillId="0" borderId="0" xfId="1" applyNumberFormat="1" applyFont="1" applyFill="1" applyBorder="1"/>
    <xf numFmtId="167" fontId="8" fillId="0" borderId="0" xfId="1" applyNumberFormat="1" applyFont="1"/>
    <xf numFmtId="167" fontId="8" fillId="0" borderId="0" xfId="1" quotePrefix="1" applyNumberFormat="1" applyFont="1" applyFill="1" applyBorder="1"/>
    <xf numFmtId="167" fontId="8" fillId="0" borderId="1" xfId="1" applyNumberFormat="1" applyFont="1" applyBorder="1"/>
    <xf numFmtId="165" fontId="8" fillId="0" borderId="0" xfId="1" applyNumberFormat="1" applyFont="1" applyBorder="1"/>
    <xf numFmtId="167" fontId="8" fillId="0" borderId="0" xfId="1" applyNumberFormat="1" applyFont="1" applyBorder="1"/>
    <xf numFmtId="167" fontId="8" fillId="0" borderId="1" xfId="0" applyNumberFormat="1" applyFont="1" applyBorder="1"/>
    <xf numFmtId="164" fontId="14" fillId="0" borderId="0" xfId="2" applyNumberFormat="1" applyFont="1" applyFill="1"/>
    <xf numFmtId="0" fontId="15" fillId="0" borderId="0" xfId="0" applyFont="1"/>
    <xf numFmtId="164" fontId="14" fillId="0" borderId="0" xfId="2" applyNumberFormat="1" applyFont="1"/>
    <xf numFmtId="10" fontId="14" fillId="0" borderId="0" xfId="2" applyNumberFormat="1" applyFont="1" applyFill="1"/>
    <xf numFmtId="168" fontId="14" fillId="0" borderId="0" xfId="1" applyNumberFormat="1" applyFont="1" applyFill="1"/>
    <xf numFmtId="168" fontId="17" fillId="0" borderId="0" xfId="1" applyNumberFormat="1" applyFont="1"/>
    <xf numFmtId="170" fontId="8" fillId="0" borderId="0" xfId="0" applyNumberFormat="1" applyFont="1"/>
    <xf numFmtId="14" fontId="14" fillId="0" borderId="0" xfId="0" applyNumberFormat="1" applyFont="1"/>
    <xf numFmtId="167" fontId="8" fillId="0" borderId="0" xfId="0" applyNumberFormat="1" applyFont="1"/>
    <xf numFmtId="169" fontId="8" fillId="0" borderId="0" xfId="1" applyNumberFormat="1" applyFont="1" applyFill="1"/>
    <xf numFmtId="168" fontId="8" fillId="0" borderId="1" xfId="1" applyNumberFormat="1" applyFont="1" applyFill="1" applyBorder="1"/>
    <xf numFmtId="0" fontId="18" fillId="0" borderId="0" xfId="0" applyFont="1"/>
    <xf numFmtId="0" fontId="19" fillId="0" borderId="0" xfId="0" applyFont="1"/>
    <xf numFmtId="169" fontId="17" fillId="0" borderId="0" xfId="1" applyNumberFormat="1" applyFont="1" applyFill="1"/>
    <xf numFmtId="167" fontId="20" fillId="0" borderId="0" xfId="1" applyNumberFormat="1" applyFont="1" applyFill="1"/>
    <xf numFmtId="3" fontId="8" fillId="0" borderId="0" xfId="0" applyNumberFormat="1" applyFont="1"/>
    <xf numFmtId="167" fontId="20" fillId="0" borderId="0" xfId="0" applyNumberFormat="1" applyFont="1"/>
    <xf numFmtId="0" fontId="14" fillId="0" borderId="1" xfId="0" applyFont="1" applyBorder="1"/>
    <xf numFmtId="167" fontId="14" fillId="0" borderId="1" xfId="1" applyNumberFormat="1" applyFont="1" applyBorder="1"/>
    <xf numFmtId="0" fontId="14" fillId="0" borderId="2" xfId="0" applyFont="1" applyBorder="1"/>
    <xf numFmtId="167" fontId="14" fillId="0" borderId="2" xfId="1" applyNumberFormat="1" applyFont="1" applyBorder="1"/>
    <xf numFmtId="3" fontId="8" fillId="0" borderId="0" xfId="1" applyNumberFormat="1" applyFont="1"/>
    <xf numFmtId="169" fontId="8" fillId="0" borderId="1" xfId="1" applyNumberFormat="1" applyFont="1" applyBorder="1"/>
    <xf numFmtId="169" fontId="8" fillId="0" borderId="1" xfId="1" applyNumberFormat="1" applyFont="1" applyFill="1" applyBorder="1"/>
    <xf numFmtId="14" fontId="14" fillId="2" borderId="0" xfId="0" applyNumberFormat="1" applyFont="1" applyFill="1"/>
    <xf numFmtId="0" fontId="4" fillId="2" borderId="0" xfId="0" applyFont="1" applyFill="1"/>
    <xf numFmtId="167" fontId="8" fillId="2" borderId="0" xfId="0" applyNumberFormat="1" applyFont="1" applyFill="1"/>
    <xf numFmtId="167" fontId="8" fillId="2" borderId="1" xfId="1" applyNumberFormat="1" applyFont="1" applyFill="1" applyBorder="1"/>
    <xf numFmtId="164" fontId="14" fillId="2" borderId="0" xfId="2" applyNumberFormat="1" applyFont="1" applyFill="1"/>
    <xf numFmtId="0" fontId="15" fillId="2" borderId="0" xfId="0" applyFont="1" applyFill="1"/>
    <xf numFmtId="167" fontId="8" fillId="2" borderId="1" xfId="0" applyNumberFormat="1" applyFont="1" applyFill="1" applyBorder="1"/>
    <xf numFmtId="10" fontId="14" fillId="2" borderId="0" xfId="2" applyNumberFormat="1" applyFont="1" applyFill="1"/>
    <xf numFmtId="165" fontId="8" fillId="2" borderId="0" xfId="1" applyNumberFormat="1" applyFont="1" applyFill="1"/>
    <xf numFmtId="165" fontId="8" fillId="2" borderId="1" xfId="1" applyNumberFormat="1" applyFont="1" applyFill="1" applyBorder="1"/>
    <xf numFmtId="14" fontId="3" fillId="2" borderId="0" xfId="0" applyNumberFormat="1" applyFont="1" applyFill="1"/>
    <xf numFmtId="167" fontId="8" fillId="2" borderId="0" xfId="1" applyNumberFormat="1" applyFont="1" applyFill="1"/>
    <xf numFmtId="3" fontId="10" fillId="2" borderId="1" xfId="3" applyNumberFormat="1" applyFont="1" applyFill="1" applyBorder="1" applyProtection="1">
      <protection locked="0"/>
    </xf>
    <xf numFmtId="168" fontId="14" fillId="2" borderId="0" xfId="1" applyNumberFormat="1" applyFont="1" applyFill="1"/>
    <xf numFmtId="2" fontId="8" fillId="2" borderId="0" xfId="0" applyNumberFormat="1" applyFont="1" applyFill="1"/>
    <xf numFmtId="168" fontId="8" fillId="2" borderId="1" xfId="0" applyNumberFormat="1" applyFont="1" applyFill="1" applyBorder="1"/>
    <xf numFmtId="169" fontId="3" fillId="2" borderId="0" xfId="1" applyNumberFormat="1" applyFont="1" applyFill="1"/>
    <xf numFmtId="167" fontId="16" fillId="0" borderId="0" xfId="1" applyNumberFormat="1" applyFont="1" applyFill="1"/>
    <xf numFmtId="0" fontId="8" fillId="0" borderId="1" xfId="0" applyFont="1" applyBorder="1"/>
    <xf numFmtId="167" fontId="16" fillId="0" borderId="1" xfId="1" applyNumberFormat="1" applyFont="1" applyFill="1" applyBorder="1"/>
    <xf numFmtId="0" fontId="15" fillId="0" borderId="0" xfId="0" applyFont="1" applyFill="1"/>
    <xf numFmtId="167" fontId="8" fillId="0" borderId="0" xfId="0" applyNumberFormat="1" applyFont="1" applyFill="1"/>
    <xf numFmtId="167" fontId="8" fillId="0" borderId="1" xfId="0" applyNumberFormat="1" applyFont="1" applyFill="1" applyBorder="1"/>
    <xf numFmtId="165" fontId="8" fillId="2" borderId="0" xfId="1" applyNumberFormat="1" applyFont="1" applyFill="1" applyBorder="1"/>
  </cellXfs>
  <cellStyles count="4">
    <cellStyle name="Komma" xfId="1" builtinId="3"/>
    <cellStyle name="Normal" xfId="0" builtinId="0"/>
    <cellStyle name="Normal 2" xfId="3" xr:uid="{19047CB0-33A8-4BD4-95E7-B7820BAC1E96}"/>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91A75-C5C9-4D8B-9BCE-0FE8BCC2FFCF}">
  <sheetPr>
    <pageSetUpPr fitToPage="1"/>
  </sheetPr>
  <dimension ref="A1:B38"/>
  <sheetViews>
    <sheetView workbookViewId="0">
      <selection activeCell="B17" sqref="B17"/>
    </sheetView>
  </sheetViews>
  <sheetFormatPr baseColWidth="10" defaultRowHeight="15" x14ac:dyDescent="0.25"/>
  <cols>
    <col min="1" max="1" width="25.85546875" bestFit="1" customWidth="1"/>
    <col min="2" max="2" width="124.5703125" customWidth="1"/>
  </cols>
  <sheetData>
    <row r="1" spans="1:2" ht="21" x14ac:dyDescent="0.35">
      <c r="A1" s="5" t="s">
        <v>22</v>
      </c>
    </row>
    <row r="2" spans="1:2" ht="15" customHeight="1" x14ac:dyDescent="0.25">
      <c r="A2" t="s">
        <v>42</v>
      </c>
    </row>
    <row r="3" spans="1:2" x14ac:dyDescent="0.25">
      <c r="A3" t="s">
        <v>65</v>
      </c>
    </row>
    <row r="4" spans="1:2" x14ac:dyDescent="0.25">
      <c r="A4" t="s">
        <v>43</v>
      </c>
    </row>
    <row r="5" spans="1:2" x14ac:dyDescent="0.25">
      <c r="A5" t="s">
        <v>66</v>
      </c>
    </row>
    <row r="7" spans="1:2" x14ac:dyDescent="0.25">
      <c r="A7" s="17" t="s">
        <v>0</v>
      </c>
      <c r="B7" s="11"/>
    </row>
    <row r="8" spans="1:2" ht="25.5" x14ac:dyDescent="0.25">
      <c r="A8" s="12" t="s">
        <v>23</v>
      </c>
      <c r="B8" s="13" t="s">
        <v>25</v>
      </c>
    </row>
    <row r="9" spans="1:2" x14ac:dyDescent="0.25">
      <c r="A9" s="12"/>
      <c r="B9" s="13"/>
    </row>
    <row r="10" spans="1:2" ht="51" x14ac:dyDescent="0.25">
      <c r="A10" s="14" t="s">
        <v>24</v>
      </c>
      <c r="B10" s="15" t="s">
        <v>26</v>
      </c>
    </row>
    <row r="11" spans="1:2" x14ac:dyDescent="0.25">
      <c r="A11" s="17" t="s">
        <v>3</v>
      </c>
      <c r="B11" s="11"/>
    </row>
    <row r="12" spans="1:2" x14ac:dyDescent="0.25">
      <c r="A12" s="12" t="s">
        <v>23</v>
      </c>
      <c r="B12" s="13" t="s">
        <v>27</v>
      </c>
    </row>
    <row r="13" spans="1:2" x14ac:dyDescent="0.25">
      <c r="A13" s="12"/>
      <c r="B13" s="13"/>
    </row>
    <row r="14" spans="1:2" ht="25.5" x14ac:dyDescent="0.25">
      <c r="A14" s="14" t="s">
        <v>24</v>
      </c>
      <c r="B14" s="15" t="s">
        <v>28</v>
      </c>
    </row>
    <row r="15" spans="1:2" ht="15" customHeight="1" x14ac:dyDescent="0.25">
      <c r="A15" s="18" t="s">
        <v>6</v>
      </c>
      <c r="B15" s="16"/>
    </row>
    <row r="16" spans="1:2" x14ac:dyDescent="0.25">
      <c r="A16" s="12" t="s">
        <v>23</v>
      </c>
      <c r="B16" s="13" t="s">
        <v>29</v>
      </c>
    </row>
    <row r="17" spans="1:2" x14ac:dyDescent="0.25">
      <c r="A17" s="12"/>
      <c r="B17" s="13"/>
    </row>
    <row r="18" spans="1:2" ht="38.25" x14ac:dyDescent="0.25">
      <c r="A18" s="14" t="s">
        <v>24</v>
      </c>
      <c r="B18" s="15" t="s">
        <v>59</v>
      </c>
    </row>
    <row r="19" spans="1:2" x14ac:dyDescent="0.25">
      <c r="A19" s="17" t="s">
        <v>10</v>
      </c>
      <c r="B19" s="11"/>
    </row>
    <row r="20" spans="1:2" x14ac:dyDescent="0.25">
      <c r="A20" s="12" t="s">
        <v>23</v>
      </c>
      <c r="B20" s="13" t="s">
        <v>30</v>
      </c>
    </row>
    <row r="21" spans="1:2" x14ac:dyDescent="0.25">
      <c r="A21" s="12"/>
      <c r="B21" s="13"/>
    </row>
    <row r="22" spans="1:2" ht="25.5" x14ac:dyDescent="0.25">
      <c r="A22" s="14" t="s">
        <v>24</v>
      </c>
      <c r="B22" s="15" t="s">
        <v>31</v>
      </c>
    </row>
    <row r="23" spans="1:2" x14ac:dyDescent="0.25">
      <c r="A23" s="17" t="s">
        <v>11</v>
      </c>
      <c r="B23" s="11"/>
    </row>
    <row r="24" spans="1:2" x14ac:dyDescent="0.25">
      <c r="A24" s="12" t="s">
        <v>23</v>
      </c>
      <c r="B24" s="13" t="s">
        <v>32</v>
      </c>
    </row>
    <row r="25" spans="1:2" x14ac:dyDescent="0.25">
      <c r="A25" s="12"/>
      <c r="B25" s="13"/>
    </row>
    <row r="26" spans="1:2" x14ac:dyDescent="0.25">
      <c r="A26" s="14" t="s">
        <v>24</v>
      </c>
      <c r="B26" s="15" t="s">
        <v>33</v>
      </c>
    </row>
    <row r="27" spans="1:2" x14ac:dyDescent="0.25">
      <c r="A27" s="17" t="s">
        <v>16</v>
      </c>
      <c r="B27" s="11"/>
    </row>
    <row r="28" spans="1:2" x14ac:dyDescent="0.25">
      <c r="A28" s="12" t="s">
        <v>23</v>
      </c>
      <c r="B28" s="13" t="s">
        <v>34</v>
      </c>
    </row>
    <row r="29" spans="1:2" x14ac:dyDescent="0.25">
      <c r="A29" s="12"/>
      <c r="B29" s="13"/>
    </row>
    <row r="30" spans="1:2" x14ac:dyDescent="0.25">
      <c r="A30" s="14" t="s">
        <v>24</v>
      </c>
      <c r="B30" s="15" t="s">
        <v>35</v>
      </c>
    </row>
    <row r="31" spans="1:2" ht="15" customHeight="1" x14ac:dyDescent="0.25">
      <c r="A31" s="17" t="s">
        <v>36</v>
      </c>
      <c r="B31" s="11"/>
    </row>
    <row r="32" spans="1:2" ht="25.5" x14ac:dyDescent="0.25">
      <c r="A32" s="12" t="s">
        <v>23</v>
      </c>
      <c r="B32" s="13" t="s">
        <v>37</v>
      </c>
    </row>
    <row r="33" spans="1:2" x14ac:dyDescent="0.25">
      <c r="A33" s="12"/>
      <c r="B33" s="13"/>
    </row>
    <row r="34" spans="1:2" ht="38.25" x14ac:dyDescent="0.25">
      <c r="A34" s="14" t="s">
        <v>24</v>
      </c>
      <c r="B34" s="15" t="s">
        <v>38</v>
      </c>
    </row>
    <row r="35" spans="1:2" x14ac:dyDescent="0.25">
      <c r="A35" s="17" t="s">
        <v>20</v>
      </c>
      <c r="B35" s="11"/>
    </row>
    <row r="36" spans="1:2" x14ac:dyDescent="0.25">
      <c r="A36" s="12" t="s">
        <v>23</v>
      </c>
      <c r="B36" s="13" t="s">
        <v>39</v>
      </c>
    </row>
    <row r="37" spans="1:2" x14ac:dyDescent="0.25">
      <c r="A37" s="12"/>
      <c r="B37" s="13"/>
    </row>
    <row r="38" spans="1:2" ht="25.5" x14ac:dyDescent="0.25">
      <c r="A38" s="14" t="s">
        <v>24</v>
      </c>
      <c r="B38" s="15" t="s">
        <v>40</v>
      </c>
    </row>
  </sheetData>
  <pageMargins left="0.7" right="0.7" top="0.75" bottom="0.75" header="0.3" footer="0.3"/>
  <pageSetup paperSize="9"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06245-BAA4-4541-BA6E-21007AE11D4D}">
  <sheetPr>
    <pageSetUpPr fitToPage="1"/>
  </sheetPr>
  <dimension ref="A1:G37"/>
  <sheetViews>
    <sheetView tabSelected="1" topLeftCell="A13" workbookViewId="0">
      <selection activeCell="K12" sqref="K12"/>
    </sheetView>
  </sheetViews>
  <sheetFormatPr baseColWidth="10" defaultRowHeight="15" x14ac:dyDescent="0.25"/>
  <cols>
    <col min="1" max="1" width="55.28515625" customWidth="1"/>
    <col min="2" max="2" width="13" bestFit="1" customWidth="1"/>
    <col min="3" max="3" width="13" style="6" customWidth="1"/>
    <col min="4" max="4" width="11.5703125" bestFit="1" customWidth="1"/>
    <col min="6" max="6" width="12.7109375" bestFit="1" customWidth="1"/>
    <col min="7" max="7" width="12.28515625" customWidth="1"/>
  </cols>
  <sheetData>
    <row r="1" spans="1:7" x14ac:dyDescent="0.25">
      <c r="A1" s="2" t="s">
        <v>22</v>
      </c>
      <c r="B1" s="2"/>
      <c r="C1" s="43"/>
      <c r="D1" s="2"/>
      <c r="G1" s="20"/>
    </row>
    <row r="2" spans="1:7" x14ac:dyDescent="0.25">
      <c r="A2" s="9" t="s">
        <v>7</v>
      </c>
      <c r="B2" s="56" t="s">
        <v>70</v>
      </c>
      <c r="C2" s="39" t="s">
        <v>71</v>
      </c>
      <c r="D2" s="66">
        <v>45107</v>
      </c>
      <c r="E2" s="1">
        <v>44742</v>
      </c>
      <c r="F2" s="1">
        <v>44926</v>
      </c>
    </row>
    <row r="3" spans="1:7" x14ac:dyDescent="0.25">
      <c r="A3" s="3" t="s">
        <v>0</v>
      </c>
      <c r="B3" s="57"/>
      <c r="C3" s="33"/>
      <c r="D3" s="57"/>
    </row>
    <row r="4" spans="1:7" x14ac:dyDescent="0.25">
      <c r="A4" t="s">
        <v>1</v>
      </c>
      <c r="B4" s="58">
        <v>255</v>
      </c>
      <c r="C4" s="77">
        <v>183</v>
      </c>
      <c r="D4" s="64">
        <v>462.32177935999999</v>
      </c>
      <c r="E4" s="24">
        <v>346.03470087860001</v>
      </c>
      <c r="F4" s="24">
        <v>776.97393782999904</v>
      </c>
    </row>
    <row r="5" spans="1:7" x14ac:dyDescent="0.25">
      <c r="A5" t="s">
        <v>2</v>
      </c>
      <c r="B5" s="58">
        <v>10.971860809999999</v>
      </c>
      <c r="C5" s="77">
        <v>7</v>
      </c>
      <c r="D5" s="64">
        <v>22.168652479999999</v>
      </c>
      <c r="E5" s="24">
        <v>12.666633190000001</v>
      </c>
      <c r="F5" s="24">
        <v>30.740590940000001</v>
      </c>
    </row>
    <row r="6" spans="1:7" x14ac:dyDescent="0.25">
      <c r="A6" s="6" t="s">
        <v>64</v>
      </c>
      <c r="B6" s="59">
        <v>7231.0920019249988</v>
      </c>
      <c r="C6" s="23">
        <v>6807.4710749496498</v>
      </c>
      <c r="D6" s="59">
        <v>7231.0920019249988</v>
      </c>
      <c r="E6" s="23">
        <v>6753.7966859147491</v>
      </c>
      <c r="F6" s="23">
        <v>6853.1306241776001</v>
      </c>
      <c r="G6" s="4"/>
    </row>
    <row r="7" spans="1:7" x14ac:dyDescent="0.25">
      <c r="B7" s="60">
        <v>0.13600000000000001</v>
      </c>
      <c r="C7" s="32">
        <v>0.104</v>
      </c>
      <c r="D7" s="60">
        <f>(D4-D5)/D6*12/D37</f>
        <v>0.12173904764669741</v>
      </c>
      <c r="E7" s="32">
        <f>(E4-E5)/E6*12/E37</f>
        <v>9.8720196414514308E-2</v>
      </c>
      <c r="F7" s="32">
        <f>(F4-F5)/F6*12/F37</f>
        <v>0.10888940949955257</v>
      </c>
    </row>
    <row r="8" spans="1:7" x14ac:dyDescent="0.25">
      <c r="A8" s="3" t="s">
        <v>3</v>
      </c>
      <c r="B8" s="61"/>
      <c r="C8" s="76"/>
      <c r="D8" s="64"/>
      <c r="E8" s="32"/>
      <c r="F8" s="6"/>
    </row>
    <row r="9" spans="1:7" x14ac:dyDescent="0.25">
      <c r="A9" t="s">
        <v>4</v>
      </c>
      <c r="B9" s="58">
        <v>211.15377973</v>
      </c>
      <c r="C9" s="77">
        <f>174.565201*0+174</f>
        <v>174</v>
      </c>
      <c r="D9" s="64">
        <f>409.59382716*0+409</f>
        <v>409</v>
      </c>
      <c r="E9" s="24">
        <v>352.47079000000002</v>
      </c>
      <c r="F9" s="24">
        <v>746.90976799999999</v>
      </c>
    </row>
    <row r="10" spans="1:7" x14ac:dyDescent="0.25">
      <c r="A10" t="s">
        <v>5</v>
      </c>
      <c r="B10" s="62">
        <v>543.0894164</v>
      </c>
      <c r="C10" s="78">
        <f>402.90036275*0+402</f>
        <v>402</v>
      </c>
      <c r="D10" s="59">
        <v>1043.4113966</v>
      </c>
      <c r="E10" s="23">
        <v>789.34186575000001</v>
      </c>
      <c r="F10" s="23">
        <v>1756.0999200000001</v>
      </c>
    </row>
    <row r="11" spans="1:7" x14ac:dyDescent="0.25">
      <c r="B11" s="60">
        <f>+B9/B10</f>
        <v>0.38880113173569847</v>
      </c>
      <c r="C11" s="32">
        <f>+C9/C10</f>
        <v>0.43283582089552236</v>
      </c>
      <c r="D11" s="60">
        <v>0.39300000000000002</v>
      </c>
      <c r="E11" s="32">
        <f>+E9/E10</f>
        <v>0.44653755906523068</v>
      </c>
      <c r="F11" s="32">
        <f>+F9/F10</f>
        <v>0.42532304653826303</v>
      </c>
    </row>
    <row r="12" spans="1:7" x14ac:dyDescent="0.25">
      <c r="A12" s="3" t="s">
        <v>67</v>
      </c>
      <c r="B12" s="61"/>
      <c r="C12" s="33"/>
      <c r="D12" s="61"/>
      <c r="E12" s="6"/>
      <c r="F12" s="6"/>
    </row>
    <row r="13" spans="1:7" x14ac:dyDescent="0.25">
      <c r="A13" t="s">
        <v>8</v>
      </c>
      <c r="B13" s="58">
        <v>-3.1675189999999986</v>
      </c>
      <c r="C13" s="40">
        <v>-8.0988289999999985</v>
      </c>
      <c r="D13" s="79">
        <v>30.281537</v>
      </c>
      <c r="E13" s="24">
        <v>-8.3117819999999991</v>
      </c>
      <c r="F13" s="24">
        <v>-3.9567909999999999</v>
      </c>
    </row>
    <row r="14" spans="1:7" x14ac:dyDescent="0.25">
      <c r="A14" t="s">
        <v>9</v>
      </c>
      <c r="B14" s="62">
        <v>77754.854386000006</v>
      </c>
      <c r="C14" s="23">
        <v>71986.485042</v>
      </c>
      <c r="D14" s="65">
        <v>77754.854386000006</v>
      </c>
      <c r="E14" s="23">
        <v>71986.485042</v>
      </c>
      <c r="F14" s="23">
        <v>71986.485042</v>
      </c>
      <c r="G14" s="4"/>
    </row>
    <row r="15" spans="1:7" x14ac:dyDescent="0.25">
      <c r="B15" s="63">
        <f>+B13/B14*12/B37</f>
        <v>-1.6294900299216922E-4</v>
      </c>
      <c r="C15" s="35">
        <f>+C13/C14*12/C37</f>
        <v>-4.5001941657658628E-4</v>
      </c>
      <c r="D15" s="63">
        <f>+D13/D14*12/D37</f>
        <v>7.788976582651097E-4</v>
      </c>
      <c r="E15" s="35">
        <f>+E13/E14*12/E37</f>
        <v>-2.3092617996699099E-4</v>
      </c>
      <c r="F15" s="35">
        <f>+F13/F14*12/F37</f>
        <v>-5.4965748052449546E-5</v>
      </c>
    </row>
    <row r="16" spans="1:7" x14ac:dyDescent="0.25">
      <c r="A16" s="3" t="s">
        <v>10</v>
      </c>
      <c r="B16" s="61"/>
      <c r="C16" s="33"/>
      <c r="D16" s="61"/>
      <c r="E16" s="35"/>
      <c r="F16" s="6"/>
      <c r="G16" s="6"/>
    </row>
    <row r="17" spans="1:7" x14ac:dyDescent="0.25">
      <c r="A17" t="s">
        <v>12</v>
      </c>
      <c r="B17" s="64">
        <v>46339.227108010004</v>
      </c>
      <c r="C17" s="24">
        <v>44946.069081000001</v>
      </c>
      <c r="D17" s="67">
        <v>46339.227108010004</v>
      </c>
      <c r="E17" s="24">
        <v>44946.069081000001</v>
      </c>
      <c r="F17" s="24">
        <v>43880.663</v>
      </c>
      <c r="G17" s="29"/>
    </row>
    <row r="18" spans="1:7" x14ac:dyDescent="0.25">
      <c r="A18" t="s">
        <v>41</v>
      </c>
      <c r="B18" s="65">
        <v>79345.283851660002</v>
      </c>
      <c r="C18" s="23">
        <v>72614.588978999993</v>
      </c>
      <c r="D18" s="59">
        <v>79345.283851660002</v>
      </c>
      <c r="E18" s="23">
        <v>72614.588978999993</v>
      </c>
      <c r="F18" s="23">
        <v>76392.366999999998</v>
      </c>
      <c r="G18" s="25"/>
    </row>
    <row r="19" spans="1:7" x14ac:dyDescent="0.25">
      <c r="B19" s="60">
        <f>+B17/B18</f>
        <v>0.58401992983784035</v>
      </c>
      <c r="C19" s="32">
        <f>+C17/C18</f>
        <v>0.6189674790281926</v>
      </c>
      <c r="D19" s="60">
        <f>+D17/D18</f>
        <v>0.58401992983784035</v>
      </c>
      <c r="E19" s="32">
        <f>+E17/E18</f>
        <v>0.6189674790281926</v>
      </c>
      <c r="F19" s="32">
        <f>+F17/F18</f>
        <v>0.5744116162809827</v>
      </c>
      <c r="G19" s="6"/>
    </row>
    <row r="20" spans="1:7" x14ac:dyDescent="0.25">
      <c r="A20" s="3" t="s">
        <v>11</v>
      </c>
      <c r="B20" s="61"/>
      <c r="C20" s="33"/>
      <c r="D20" s="61"/>
      <c r="E20" s="6"/>
      <c r="F20" s="6"/>
      <c r="G20" s="6"/>
    </row>
    <row r="21" spans="1:7" x14ac:dyDescent="0.25">
      <c r="A21" t="s">
        <v>15</v>
      </c>
      <c r="B21" s="64">
        <v>77867.110506000012</v>
      </c>
      <c r="C21" s="24">
        <v>70380.151652999994</v>
      </c>
      <c r="D21" s="64">
        <v>72300.282971999986</v>
      </c>
      <c r="E21" s="24">
        <v>69131.986999999994</v>
      </c>
      <c r="F21" s="24">
        <v>69924.938943999994</v>
      </c>
      <c r="G21" s="30"/>
    </row>
    <row r="22" spans="1:7" x14ac:dyDescent="0.25">
      <c r="A22" t="s">
        <v>14</v>
      </c>
      <c r="B22" s="65">
        <v>78999</v>
      </c>
      <c r="C22" s="23">
        <v>72300.282971999986</v>
      </c>
      <c r="D22" s="65">
        <v>78999</v>
      </c>
      <c r="E22" s="23">
        <v>72300.282971999986</v>
      </c>
      <c r="F22" s="23">
        <v>76077.72</v>
      </c>
      <c r="G22" s="25"/>
    </row>
    <row r="23" spans="1:7" x14ac:dyDescent="0.25">
      <c r="B23" s="60">
        <f>(B22-B21)/B21</f>
        <v>1.4536169207315982E-2</v>
      </c>
      <c r="C23" s="32">
        <f>(C22-C21)/C21</f>
        <v>2.7282284477972506E-2</v>
      </c>
      <c r="D23" s="60">
        <f>(D22-D21)/D21</f>
        <v>9.265132517661448E-2</v>
      </c>
      <c r="E23" s="32">
        <f>(E22-E21)/E21</f>
        <v>4.5829667415750584E-2</v>
      </c>
      <c r="F23" s="32">
        <f>(F22-F21)/F21</f>
        <v>8.7991225289842823E-2</v>
      </c>
      <c r="G23" s="27"/>
    </row>
    <row r="24" spans="1:7" x14ac:dyDescent="0.25">
      <c r="A24" s="3" t="s">
        <v>16</v>
      </c>
      <c r="B24" s="61"/>
      <c r="C24" s="33"/>
      <c r="D24" s="61"/>
      <c r="E24" s="6"/>
      <c r="F24" s="6"/>
      <c r="G24" s="6"/>
    </row>
    <row r="25" spans="1:7" x14ac:dyDescent="0.25">
      <c r="A25" t="s">
        <v>13</v>
      </c>
      <c r="B25" s="64">
        <v>44225.331461919995</v>
      </c>
      <c r="C25" s="25">
        <v>43500.562766999996</v>
      </c>
      <c r="D25" s="67">
        <v>44946.069081000001</v>
      </c>
      <c r="E25" s="24">
        <v>41483.925000000003</v>
      </c>
      <c r="F25" s="24">
        <v>41853.058514000004</v>
      </c>
      <c r="G25" s="6"/>
    </row>
    <row r="26" spans="1:7" x14ac:dyDescent="0.25">
      <c r="A26" t="s">
        <v>17</v>
      </c>
      <c r="B26" s="65">
        <v>46339</v>
      </c>
      <c r="C26" s="23">
        <v>44946.069081000001</v>
      </c>
      <c r="D26" s="59">
        <v>46339</v>
      </c>
      <c r="E26" s="23">
        <v>44946.069081000001</v>
      </c>
      <c r="F26" s="23">
        <v>43880.663</v>
      </c>
      <c r="G26" s="25"/>
    </row>
    <row r="27" spans="1:7" x14ac:dyDescent="0.25">
      <c r="B27" s="60">
        <f>(B26-B25)/B25</f>
        <v>4.7793164419806973E-2</v>
      </c>
      <c r="C27" s="32">
        <f>(C26-C25)/C25</f>
        <v>3.3229600309828237E-2</v>
      </c>
      <c r="D27" s="60">
        <f>(D26-D25)/D25</f>
        <v>3.0991162241345609E-2</v>
      </c>
      <c r="E27" s="32">
        <f>(E26-E25)/E25</f>
        <v>8.3457485785156493E-2</v>
      </c>
      <c r="F27" s="32">
        <f>(F26-F25)/F25</f>
        <v>4.8445790056699328E-2</v>
      </c>
      <c r="G27" s="6"/>
    </row>
    <row r="28" spans="1:7" x14ac:dyDescent="0.25">
      <c r="A28" s="3" t="s">
        <v>18</v>
      </c>
      <c r="B28" s="33"/>
      <c r="C28" s="33"/>
      <c r="D28" s="61"/>
      <c r="E28" s="24"/>
      <c r="F28" s="26"/>
      <c r="G28" s="6"/>
    </row>
    <row r="29" spans="1:7" x14ac:dyDescent="0.25">
      <c r="A29" s="6" t="s">
        <v>57</v>
      </c>
      <c r="B29" s="6"/>
      <c r="C29" s="73"/>
      <c r="D29" s="67">
        <v>3721.4273459512915</v>
      </c>
      <c r="E29" s="24">
        <v>3479.9114654075215</v>
      </c>
      <c r="F29" s="26">
        <v>3699.351984224842</v>
      </c>
      <c r="G29" s="6"/>
    </row>
    <row r="30" spans="1:7" x14ac:dyDescent="0.25">
      <c r="A30" t="s">
        <v>19</v>
      </c>
      <c r="B30" s="22"/>
      <c r="C30" s="22"/>
      <c r="D30" s="68">
        <v>49434770</v>
      </c>
      <c r="E30" s="22">
        <v>49434770</v>
      </c>
      <c r="F30" s="22">
        <v>49434770</v>
      </c>
      <c r="G30" s="6"/>
    </row>
    <row r="31" spans="1:7" x14ac:dyDescent="0.25">
      <c r="B31" s="36"/>
      <c r="C31" s="37"/>
      <c r="D31" s="69">
        <f>+D29*1000000/D30</f>
        <v>75.279552144195094</v>
      </c>
      <c r="E31" s="36">
        <f>+E29*1000000/E30</f>
        <v>70.394005381384844</v>
      </c>
      <c r="F31" s="36">
        <f>+F29*1000000/F30</f>
        <v>74.832996779894842</v>
      </c>
    </row>
    <row r="32" spans="1:7" x14ac:dyDescent="0.25">
      <c r="A32" s="3" t="s">
        <v>20</v>
      </c>
      <c r="B32" s="33"/>
      <c r="C32" s="44"/>
      <c r="D32" s="61"/>
      <c r="E32" s="38"/>
      <c r="F32" s="38"/>
    </row>
    <row r="33" spans="1:6" x14ac:dyDescent="0.25">
      <c r="A33" t="s">
        <v>21</v>
      </c>
      <c r="B33" s="6"/>
      <c r="C33" s="24"/>
      <c r="D33" s="70">
        <v>77.2</v>
      </c>
      <c r="E33" s="41">
        <v>74.31</v>
      </c>
      <c r="F33" s="41">
        <v>84.41</v>
      </c>
    </row>
    <row r="34" spans="1:6" x14ac:dyDescent="0.25">
      <c r="A34" t="s">
        <v>18</v>
      </c>
      <c r="B34" s="74"/>
      <c r="C34" s="75"/>
      <c r="D34" s="71">
        <f>+D31</f>
        <v>75.279552144195094</v>
      </c>
      <c r="E34" s="42">
        <f>E31</f>
        <v>70.394005381384844</v>
      </c>
      <c r="F34" s="42">
        <f>F31</f>
        <v>74.832996779894842</v>
      </c>
    </row>
    <row r="35" spans="1:6" x14ac:dyDescent="0.25">
      <c r="B35" s="21"/>
      <c r="C35" s="45"/>
      <c r="D35" s="72">
        <f>+D33/D34</f>
        <v>1.0255108831163922</v>
      </c>
      <c r="E35" s="21">
        <f>+E33/E34</f>
        <v>1.055629660471781</v>
      </c>
      <c r="F35" s="21">
        <f>+F33/F34</f>
        <v>1.1279783468818421</v>
      </c>
    </row>
    <row r="37" spans="1:6" s="6" customFormat="1" x14ac:dyDescent="0.25">
      <c r="A37" s="6" t="s">
        <v>69</v>
      </c>
      <c r="B37" s="6">
        <v>3</v>
      </c>
      <c r="C37" s="6">
        <v>3</v>
      </c>
      <c r="D37" s="6">
        <v>6</v>
      </c>
      <c r="E37" s="6">
        <v>6</v>
      </c>
      <c r="F37" s="6">
        <v>12</v>
      </c>
    </row>
  </sheetData>
  <pageMargins left="0.7" right="0.7" top="0.75" bottom="0.75"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3002D-E3B5-4D2F-B51B-7060828BD51B}">
  <sheetPr>
    <pageSetUpPr fitToPage="1"/>
  </sheetPr>
  <dimension ref="A1:K26"/>
  <sheetViews>
    <sheetView workbookViewId="0">
      <selection activeCell="B1" sqref="B1:J1048576"/>
    </sheetView>
  </sheetViews>
  <sheetFormatPr baseColWidth="10" defaultRowHeight="15" x14ac:dyDescent="0.25"/>
  <cols>
    <col min="1" max="1" width="75.85546875" customWidth="1"/>
    <col min="2" max="2" width="10.140625" customWidth="1"/>
    <col min="3" max="3" width="14.140625" hidden="1" customWidth="1"/>
    <col min="4" max="4" width="14.140625" customWidth="1"/>
    <col min="5" max="5" width="13.140625" hidden="1" customWidth="1"/>
    <col min="6" max="6" width="13.140625" bestFit="1" customWidth="1"/>
    <col min="7" max="8" width="13.140625" hidden="1" customWidth="1"/>
    <col min="9" max="9" width="11.42578125" hidden="1" customWidth="1"/>
  </cols>
  <sheetData>
    <row r="1" spans="1:11" x14ac:dyDescent="0.25">
      <c r="A1" s="2" t="s">
        <v>22</v>
      </c>
      <c r="B1" s="2"/>
      <c r="E1" s="4"/>
      <c r="F1" s="4"/>
      <c r="G1" s="4"/>
      <c r="J1" s="19"/>
    </row>
    <row r="2" spans="1:11" x14ac:dyDescent="0.25">
      <c r="A2" s="9" t="s">
        <v>7</v>
      </c>
      <c r="B2" s="1">
        <v>45107</v>
      </c>
      <c r="C2" s="1">
        <v>45016</v>
      </c>
      <c r="D2" s="1">
        <v>44926</v>
      </c>
      <c r="E2" s="1">
        <v>44834</v>
      </c>
      <c r="F2" s="1">
        <v>44742</v>
      </c>
      <c r="G2" s="1">
        <v>44651</v>
      </c>
      <c r="H2" s="1">
        <v>44561</v>
      </c>
      <c r="I2" s="1">
        <v>44196</v>
      </c>
    </row>
    <row r="3" spans="1:11" x14ac:dyDescent="0.25">
      <c r="A3" s="33" t="s">
        <v>45</v>
      </c>
      <c r="B3" s="33"/>
      <c r="C3" s="6"/>
      <c r="D3" s="6"/>
      <c r="E3" s="6"/>
      <c r="F3" s="6"/>
      <c r="G3" s="6"/>
      <c r="H3" s="6"/>
      <c r="I3" s="6"/>
      <c r="J3" s="6"/>
      <c r="K3" s="4"/>
    </row>
    <row r="4" spans="1:11" x14ac:dyDescent="0.25">
      <c r="A4" s="6" t="s">
        <v>54</v>
      </c>
      <c r="B4" s="26">
        <v>8143.38047018</v>
      </c>
      <c r="C4" s="26">
        <v>7903.0726916699996</v>
      </c>
      <c r="D4" s="26">
        <v>8101.5146716500003</v>
      </c>
      <c r="E4" s="24">
        <v>7859.7414282899999</v>
      </c>
      <c r="F4" s="24">
        <v>7658.6342157786003</v>
      </c>
      <c r="G4" s="24">
        <v>7431.4158295099996</v>
      </c>
      <c r="H4" s="26">
        <v>7570.7077637051998</v>
      </c>
      <c r="I4" s="26">
        <v>7208.3767287299997</v>
      </c>
      <c r="J4" s="6"/>
    </row>
    <row r="5" spans="1:11" x14ac:dyDescent="0.25">
      <c r="A5" s="6" t="s">
        <v>44</v>
      </c>
      <c r="B5" s="26">
        <v>-650</v>
      </c>
      <c r="C5" s="26">
        <v>-650</v>
      </c>
      <c r="D5" s="26">
        <v>-650</v>
      </c>
      <c r="E5" s="24">
        <v>-650</v>
      </c>
      <c r="F5" s="24">
        <v>-650</v>
      </c>
      <c r="G5" s="24">
        <v>-599.156115</v>
      </c>
      <c r="H5" s="26">
        <v>-599.154943</v>
      </c>
      <c r="I5" s="26">
        <v>-599.15019099999995</v>
      </c>
      <c r="J5" s="6"/>
    </row>
    <row r="6" spans="1:11" x14ac:dyDescent="0.25">
      <c r="A6" s="6" t="s">
        <v>53</v>
      </c>
      <c r="B6" s="26">
        <v>22.168652479999999</v>
      </c>
      <c r="C6" s="26">
        <v>11.19679167</v>
      </c>
      <c r="D6" s="26">
        <v>0</v>
      </c>
      <c r="E6" s="24">
        <v>20.613883000000001</v>
      </c>
      <c r="F6" s="24">
        <v>12.666633190000001</v>
      </c>
      <c r="G6" s="24">
        <v>6.2134722199999999</v>
      </c>
      <c r="H6" s="26">
        <v>0</v>
      </c>
      <c r="I6" s="26"/>
      <c r="J6" s="6"/>
    </row>
    <row r="7" spans="1:11" x14ac:dyDescent="0.25">
      <c r="A7" s="6" t="s">
        <v>55</v>
      </c>
      <c r="B7" s="26">
        <v>0</v>
      </c>
      <c r="C7" s="26">
        <v>0</v>
      </c>
      <c r="D7" s="26">
        <v>-197.73908</v>
      </c>
      <c r="E7" s="24">
        <v>0</v>
      </c>
      <c r="F7" s="24">
        <v>0</v>
      </c>
      <c r="G7" s="46">
        <v>0</v>
      </c>
      <c r="H7" s="26">
        <v>-158.19126399999999</v>
      </c>
      <c r="I7" s="26">
        <f>-44.491293-88.982586</f>
        <v>-133.47387900000001</v>
      </c>
      <c r="J7" s="6"/>
    </row>
    <row r="8" spans="1:11" x14ac:dyDescent="0.25">
      <c r="A8" s="6" t="s">
        <v>56</v>
      </c>
      <c r="B8" s="26">
        <v>0</v>
      </c>
      <c r="C8" s="26">
        <v>0</v>
      </c>
      <c r="D8" s="26">
        <v>-200.49090000000001</v>
      </c>
      <c r="E8" s="24">
        <v>0</v>
      </c>
      <c r="F8" s="24">
        <v>0</v>
      </c>
      <c r="G8" s="46">
        <v>0</v>
      </c>
      <c r="H8" s="26">
        <v>-160.38499999999999</v>
      </c>
      <c r="I8" s="26">
        <f>-45.12-90.235</f>
        <v>-135.35499999999999</v>
      </c>
      <c r="J8" s="6"/>
    </row>
    <row r="9" spans="1:11" x14ac:dyDescent="0.25">
      <c r="A9" s="6" t="s">
        <v>68</v>
      </c>
      <c r="B9" s="47">
        <v>-220.07656344</v>
      </c>
      <c r="C9" s="47">
        <v>-97.558038709999991</v>
      </c>
      <c r="D9" s="47"/>
      <c r="E9" s="47">
        <v>-257.35387274499999</v>
      </c>
      <c r="F9" s="47">
        <v>-166.68403384429999</v>
      </c>
      <c r="G9" s="48">
        <v>-78.147851954999993</v>
      </c>
      <c r="H9" s="47"/>
      <c r="I9" s="6"/>
      <c r="J9" s="6"/>
    </row>
    <row r="10" spans="1:11" x14ac:dyDescent="0.25">
      <c r="A10" s="49" t="s">
        <v>60</v>
      </c>
      <c r="B10" s="50">
        <f>SUM(B4:B9)</f>
        <v>7295.4725592199993</v>
      </c>
      <c r="C10" s="50">
        <f>SUM(C4:C9)</f>
        <v>7166.7114446299993</v>
      </c>
      <c r="D10" s="50">
        <f>SUM(D4:D9)</f>
        <v>7053.2846916500002</v>
      </c>
      <c r="E10" s="50">
        <f t="shared" ref="E10:G10" si="0">SUM(E4:E9)</f>
        <v>6973.0014385449995</v>
      </c>
      <c r="F10" s="50">
        <f t="shared" si="0"/>
        <v>6854.6168151243</v>
      </c>
      <c r="G10" s="50">
        <f t="shared" si="0"/>
        <v>6760.3253347749996</v>
      </c>
      <c r="H10" s="50">
        <f t="shared" ref="H10" si="1">SUM(H4:H8)</f>
        <v>6652.9765567051991</v>
      </c>
      <c r="I10" s="50">
        <f>SUM(I4:I8)</f>
        <v>6340.3976587300003</v>
      </c>
      <c r="J10" s="6"/>
    </row>
    <row r="11" spans="1:11" x14ac:dyDescent="0.25">
      <c r="A11" s="51" t="s">
        <v>45</v>
      </c>
      <c r="B11" s="52">
        <f>(B10+C10)/2</f>
        <v>7231.0920019249988</v>
      </c>
      <c r="C11" s="52">
        <f>(C10+D10)/2</f>
        <v>7109.9980681399993</v>
      </c>
      <c r="D11" s="52">
        <f>(D10+H10)/2</f>
        <v>6853.1306241776001</v>
      </c>
      <c r="E11" s="52">
        <f>(E10+H10)/2</f>
        <v>6812.9889976250997</v>
      </c>
      <c r="F11" s="52">
        <f>(F10+H10)/2</f>
        <v>6753.7966859147491</v>
      </c>
      <c r="G11" s="52">
        <f>(G10+H10)/2</f>
        <v>6706.6509457400989</v>
      </c>
      <c r="H11" s="52">
        <f>(H10+I10)/2</f>
        <v>6496.6871077176002</v>
      </c>
      <c r="I11" s="6"/>
      <c r="J11" s="6"/>
    </row>
    <row r="12" spans="1:11" x14ac:dyDescent="0.25">
      <c r="A12" s="6"/>
      <c r="B12" s="6"/>
      <c r="C12" s="53"/>
      <c r="D12" s="53"/>
      <c r="E12" s="53"/>
      <c r="F12" s="53"/>
      <c r="G12" s="53"/>
      <c r="H12" s="53"/>
      <c r="I12" s="6"/>
      <c r="J12" s="6"/>
    </row>
    <row r="13" spans="1:11" x14ac:dyDescent="0.25">
      <c r="A13" s="6"/>
      <c r="B13" s="6"/>
      <c r="C13" s="34"/>
      <c r="D13" s="34"/>
      <c r="E13" s="34"/>
      <c r="F13" s="34"/>
      <c r="G13" s="34"/>
      <c r="H13" s="34"/>
      <c r="I13" s="6"/>
      <c r="J13" s="6"/>
    </row>
    <row r="14" spans="1:11" x14ac:dyDescent="0.25">
      <c r="A14" s="33" t="s">
        <v>58</v>
      </c>
      <c r="B14" s="33"/>
      <c r="C14" s="6"/>
      <c r="D14" s="6"/>
      <c r="E14" s="6"/>
      <c r="F14" s="6"/>
      <c r="G14" s="6"/>
      <c r="H14" s="6"/>
      <c r="I14" s="6"/>
      <c r="J14" s="6"/>
    </row>
    <row r="15" spans="1:11" x14ac:dyDescent="0.25">
      <c r="A15" s="6" t="s">
        <v>46</v>
      </c>
      <c r="B15" s="26">
        <v>988.69539999999995</v>
      </c>
      <c r="C15" s="26">
        <v>988.69539999999995</v>
      </c>
      <c r="D15" s="26">
        <v>988.69539999999995</v>
      </c>
      <c r="E15" s="24">
        <v>988.69539999999995</v>
      </c>
      <c r="F15" s="24">
        <v>988.69539999999995</v>
      </c>
      <c r="G15" s="24">
        <v>988.69539999999995</v>
      </c>
      <c r="H15" s="26">
        <v>988.69539999999995</v>
      </c>
      <c r="I15" s="6"/>
      <c r="J15" s="6"/>
    </row>
    <row r="16" spans="1:11" x14ac:dyDescent="0.25">
      <c r="A16" s="7" t="s">
        <v>48</v>
      </c>
      <c r="B16" s="26">
        <v>-1.7313000000000001</v>
      </c>
      <c r="C16" s="26">
        <v>-1.74464</v>
      </c>
      <c r="D16" s="26">
        <v>-3.0185399999999998</v>
      </c>
      <c r="E16" s="24">
        <v>-2.4185400000000001</v>
      </c>
      <c r="F16" s="24">
        <v>-2.21854</v>
      </c>
      <c r="G16" s="24">
        <v>-2.2414000000000001</v>
      </c>
      <c r="H16" s="26">
        <v>-2.2111000000000001</v>
      </c>
      <c r="I16" s="6"/>
      <c r="J16" s="6"/>
    </row>
    <row r="17" spans="1:10" x14ac:dyDescent="0.25">
      <c r="A17" s="7" t="s">
        <v>49</v>
      </c>
      <c r="B17" s="26">
        <v>2067.9720160000002</v>
      </c>
      <c r="C17" s="26">
        <v>2067.6066059999998</v>
      </c>
      <c r="D17" s="26">
        <v>2066.032639</v>
      </c>
      <c r="E17" s="24">
        <v>1828.531097</v>
      </c>
      <c r="F17" s="24">
        <v>1828.8004880000001</v>
      </c>
      <c r="G17" s="24">
        <v>1830.97912</v>
      </c>
      <c r="H17" s="26">
        <v>1831.3067940000001</v>
      </c>
      <c r="I17" s="6"/>
      <c r="J17" s="6"/>
    </row>
    <row r="18" spans="1:10" x14ac:dyDescent="0.25">
      <c r="A18" s="7" t="s">
        <v>50</v>
      </c>
      <c r="B18" s="26">
        <v>358.89233899999999</v>
      </c>
      <c r="C18" s="26">
        <v>358.88789100000002</v>
      </c>
      <c r="D18" s="26">
        <v>358.09761900000001</v>
      </c>
      <c r="E18" s="24">
        <v>358.09761900000001</v>
      </c>
      <c r="F18" s="24">
        <v>358.09761900000001</v>
      </c>
      <c r="G18" s="24">
        <v>358.07573400000001</v>
      </c>
      <c r="H18" s="26">
        <v>357.265806</v>
      </c>
      <c r="I18" s="6"/>
      <c r="J18" s="6"/>
    </row>
    <row r="19" spans="1:10" x14ac:dyDescent="0.25">
      <c r="A19" s="10" t="s">
        <v>61</v>
      </c>
      <c r="B19" s="31">
        <f>B26</f>
        <v>307.59889095129148</v>
      </c>
      <c r="C19" s="31">
        <f>C26</f>
        <v>188.46729955811844</v>
      </c>
      <c r="D19" s="31">
        <f t="shared" ref="D19:H19" si="2">D26</f>
        <v>289.54486622484166</v>
      </c>
      <c r="E19" s="31">
        <f t="shared" si="2"/>
        <v>406.77010774008312</v>
      </c>
      <c r="F19" s="31">
        <f t="shared" si="2"/>
        <v>306.53649840752121</v>
      </c>
      <c r="G19" s="31">
        <f t="shared" si="2"/>
        <v>217.90344499916515</v>
      </c>
      <c r="H19" s="31">
        <f t="shared" si="2"/>
        <v>286.8316906</v>
      </c>
      <c r="I19" s="6"/>
      <c r="J19" s="6"/>
    </row>
    <row r="20" spans="1:10" x14ac:dyDescent="0.25">
      <c r="A20" s="51" t="s">
        <v>47</v>
      </c>
      <c r="B20" s="52">
        <f t="shared" ref="B20:H20" si="3">SUM(B15:B19)</f>
        <v>3721.4273459512915</v>
      </c>
      <c r="C20" s="52">
        <f t="shared" si="3"/>
        <v>3601.9125565581185</v>
      </c>
      <c r="D20" s="52">
        <f t="shared" si="3"/>
        <v>3699.351984224842</v>
      </c>
      <c r="E20" s="52">
        <f t="shared" si="3"/>
        <v>3579.6756837400831</v>
      </c>
      <c r="F20" s="52">
        <f t="shared" si="3"/>
        <v>3479.9114654075215</v>
      </c>
      <c r="G20" s="52">
        <f t="shared" si="3"/>
        <v>3393.4122989991647</v>
      </c>
      <c r="H20" s="52">
        <f t="shared" si="3"/>
        <v>3461.8885906</v>
      </c>
      <c r="I20" s="6"/>
      <c r="J20" s="6"/>
    </row>
    <row r="21" spans="1:10" x14ac:dyDescent="0.25">
      <c r="A21" s="7"/>
      <c r="B21" s="7"/>
      <c r="C21" s="26"/>
      <c r="D21" s="26"/>
      <c r="E21" s="26"/>
      <c r="F21" s="26"/>
      <c r="G21" s="26"/>
      <c r="H21" s="26"/>
      <c r="I21" s="6"/>
      <c r="J21" s="6"/>
    </row>
    <row r="22" spans="1:10" x14ac:dyDescent="0.25">
      <c r="A22" s="7" t="s">
        <v>62</v>
      </c>
      <c r="B22" s="7"/>
      <c r="C22" s="26"/>
      <c r="D22" s="26"/>
      <c r="E22" s="26"/>
      <c r="F22" s="26"/>
      <c r="G22" s="26"/>
      <c r="H22" s="26"/>
      <c r="I22" s="6"/>
      <c r="J22" s="6"/>
    </row>
    <row r="23" spans="1:10" x14ac:dyDescent="0.25">
      <c r="A23" s="8" t="s">
        <v>52</v>
      </c>
      <c r="B23" s="26">
        <v>162.830501</v>
      </c>
      <c r="C23" s="26">
        <v>173.80236099999999</v>
      </c>
      <c r="D23" s="26">
        <v>583.23</v>
      </c>
      <c r="E23" s="24">
        <v>238.40054649999999</v>
      </c>
      <c r="F23" s="24">
        <v>246.3478035</v>
      </c>
      <c r="G23" s="24">
        <v>252.80096449999999</v>
      </c>
      <c r="H23" s="26">
        <v>577.59100000000001</v>
      </c>
      <c r="I23" s="6"/>
      <c r="J23" s="6"/>
    </row>
    <row r="24" spans="1:10" x14ac:dyDescent="0.25">
      <c r="A24" s="8" t="s">
        <v>51</v>
      </c>
      <c r="B24" s="26">
        <v>456.58836517999998</v>
      </c>
      <c r="C24" s="26">
        <v>205.70907966999999</v>
      </c>
      <c r="D24" s="26">
        <v>0</v>
      </c>
      <c r="E24" s="24">
        <v>580.77966578999997</v>
      </c>
      <c r="F24" s="24">
        <v>370.97541927859999</v>
      </c>
      <c r="G24" s="24">
        <v>186.02722600999999</v>
      </c>
      <c r="H24" s="26">
        <v>0</v>
      </c>
      <c r="I24" s="6"/>
      <c r="J24" s="6"/>
    </row>
    <row r="25" spans="1:10" x14ac:dyDescent="0.25">
      <c r="A25" s="10" t="s">
        <v>63</v>
      </c>
      <c r="B25" s="54">
        <v>49.659270607670642</v>
      </c>
      <c r="C25" s="54">
        <v>49.660505418596358</v>
      </c>
      <c r="D25" s="54">
        <v>49.645057048650045</v>
      </c>
      <c r="E25" s="55">
        <v>49.655753598218197</v>
      </c>
      <c r="F25" s="55">
        <v>49.655753598218197</v>
      </c>
      <c r="G25" s="55">
        <v>49.655753598218197</v>
      </c>
      <c r="H25" s="54">
        <v>49.66</v>
      </c>
      <c r="I25" s="6"/>
      <c r="J25" s="6"/>
    </row>
    <row r="26" spans="1:10" x14ac:dyDescent="0.25">
      <c r="A26" s="10" t="s">
        <v>61</v>
      </c>
      <c r="B26" s="28">
        <f t="shared" ref="B26:H26" si="4">(B23+B24)*B25/100</f>
        <v>307.59889095129148</v>
      </c>
      <c r="C26" s="28">
        <f t="shared" si="4"/>
        <v>188.46729955811844</v>
      </c>
      <c r="D26" s="28">
        <f>(D23+D24)*D25/100</f>
        <v>289.54486622484166</v>
      </c>
      <c r="E26" s="28">
        <f t="shared" si="4"/>
        <v>406.77010774008312</v>
      </c>
      <c r="F26" s="28">
        <f>(F23+F24)*F25/100</f>
        <v>306.53649840752121</v>
      </c>
      <c r="G26" s="28">
        <f t="shared" si="4"/>
        <v>217.90344499916515</v>
      </c>
      <c r="H26" s="28">
        <f t="shared" si="4"/>
        <v>286.8316906</v>
      </c>
      <c r="I26" s="6"/>
      <c r="J26" s="6"/>
    </row>
  </sheetData>
  <pageMargins left="0.7" right="0.7" top="0.75" bottom="0.75" header="0.3" footer="0.3"/>
  <pageSetup paperSize="9" scale="77" orientation="portrait" r:id="rId1"/>
  <ignoredErrors>
    <ignoredError sqref="H22:H25 D22 D24:D2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3</vt:i4>
      </vt:variant>
    </vt:vector>
  </HeadingPairs>
  <TitlesOfParts>
    <vt:vector size="6" baseType="lpstr">
      <vt:lpstr>Definisjoner</vt:lpstr>
      <vt:lpstr>2.kv.2023</vt:lpstr>
      <vt:lpstr>Hjelpeark</vt:lpstr>
      <vt:lpstr>'2.kv.2023'!Utskriftsområde</vt:lpstr>
      <vt:lpstr>Definisjoner!Utskriftsområde</vt:lpstr>
      <vt:lpstr>Hjelpeark!Utskriftsområde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Lisbeth Nilsen</dc:creator>
  <cp:lastModifiedBy>Ann Lisbeth Nilsen</cp:lastModifiedBy>
  <cp:lastPrinted>2023-07-11T14:23:15Z</cp:lastPrinted>
  <dcterms:created xsi:type="dcterms:W3CDTF">2023-02-16T15:01:40Z</dcterms:created>
  <dcterms:modified xsi:type="dcterms:W3CDTF">2023-08-09T13:25:19Z</dcterms:modified>
</cp:coreProperties>
</file>