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R:\Økonomi\Kvartals- og årsrapportering\Hovedtall, nøkkeltall og APM-er\APM\"/>
    </mc:Choice>
  </mc:AlternateContent>
  <xr:revisionPtr revIDLastSave="0" documentId="13_ncr:1_{D98303EA-9753-4BC1-9CC7-DE54A49E6EAC}" xr6:coauthVersionLast="47" xr6:coauthVersionMax="47" xr10:uidLastSave="{00000000-0000-0000-0000-000000000000}"/>
  <bookViews>
    <workbookView xWindow="-120" yWindow="-120" windowWidth="29040" windowHeight="15840" xr2:uid="{F92D8F59-ECE0-4638-BED6-5F88AC5E87E5}"/>
  </bookViews>
  <sheets>
    <sheet name="Definisjoner" sheetId="2" r:id="rId1"/>
    <sheet name="2.kvartal 2024" sheetId="14" r:id="rId2"/>
    <sheet name="Hjelpeark" sheetId="4" r:id="rId3"/>
  </sheets>
  <definedNames>
    <definedName name="_xlnm.Print_Area" localSheetId="1">'2.kvartal 2024'!$A$1:$F$38</definedName>
    <definedName name="_xlnm.Print_Area" localSheetId="0">Definisjoner!$A$1:$B$39</definedName>
    <definedName name="_xlnm.Print_Area" localSheetId="2">Hjelpeark!$A$1:$F$29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1" i="14" l="1"/>
  <c r="E34" i="14"/>
  <c r="E35" i="14"/>
  <c r="F31" i="14"/>
  <c r="F34" i="14"/>
  <c r="F35" i="14"/>
  <c r="D31" i="14"/>
  <c r="D34" i="14"/>
  <c r="D35" i="14"/>
  <c r="E27" i="14"/>
  <c r="F27" i="14"/>
  <c r="B27" i="14"/>
  <c r="D27" i="14"/>
  <c r="E23" i="14"/>
  <c r="F23" i="14"/>
  <c r="B23" i="14"/>
  <c r="D23" i="14"/>
  <c r="E19" i="14"/>
  <c r="F19" i="14"/>
  <c r="B19" i="14"/>
  <c r="D19" i="14"/>
  <c r="E15" i="14"/>
  <c r="F15" i="14"/>
  <c r="D15" i="14"/>
  <c r="B15" i="14"/>
  <c r="E11" i="14"/>
  <c r="F11" i="14"/>
  <c r="B11" i="14"/>
  <c r="D11" i="14"/>
  <c r="E7" i="14"/>
  <c r="F7" i="14"/>
  <c r="B7" i="14"/>
  <c r="D7" i="14"/>
  <c r="C27" i="14"/>
  <c r="C7" i="14"/>
  <c r="C11" i="14"/>
  <c r="C15" i="14"/>
  <c r="C19" i="14"/>
  <c r="C23" i="14"/>
  <c r="B27" i="4"/>
  <c r="F12" i="4"/>
  <c r="C11" i="4"/>
  <c r="B11" i="4"/>
  <c r="B12" i="4"/>
  <c r="C20" i="4"/>
  <c r="F20" i="4"/>
  <c r="B20" i="4"/>
  <c r="B21" i="4"/>
  <c r="C7" i="4"/>
  <c r="C27" i="4"/>
  <c r="C21" i="4"/>
  <c r="D9" i="4"/>
  <c r="D8" i="4"/>
  <c r="D24" i="4"/>
  <c r="D27" i="4"/>
  <c r="D20" i="4"/>
  <c r="D21" i="4"/>
  <c r="D18" i="4"/>
  <c r="D11" i="4"/>
  <c r="D12" i="4"/>
  <c r="E11" i="4"/>
  <c r="E27" i="4"/>
  <c r="E20" i="4"/>
  <c r="E21" i="4"/>
  <c r="F11" i="4"/>
  <c r="H11" i="4"/>
  <c r="I11" i="4"/>
  <c r="I12" i="4"/>
  <c r="J11" i="4"/>
  <c r="J12" i="4"/>
  <c r="K11" i="4"/>
  <c r="F27" i="4"/>
  <c r="F21" i="4"/>
  <c r="G11" i="4"/>
  <c r="G12" i="4"/>
  <c r="L11" i="4"/>
  <c r="J27" i="4"/>
  <c r="J20" i="4"/>
  <c r="J21" i="4"/>
  <c r="H27" i="4"/>
  <c r="H20" i="4"/>
  <c r="H21" i="4"/>
  <c r="I27" i="4"/>
  <c r="I20" i="4"/>
  <c r="I21" i="4"/>
  <c r="M8" i="4"/>
  <c r="M9" i="4"/>
  <c r="M11" i="4"/>
  <c r="L12" i="4"/>
  <c r="K27" i="4"/>
  <c r="K20" i="4"/>
  <c r="K21" i="4"/>
  <c r="G27" i="4"/>
  <c r="G20" i="4"/>
  <c r="G21" i="4"/>
  <c r="L27" i="4"/>
  <c r="L20" i="4"/>
  <c r="L21" i="4"/>
  <c r="E12" i="4"/>
  <c r="C12" i="4"/>
  <c r="K12" i="4"/>
  <c r="H12" i="4"/>
</calcChain>
</file>

<file path=xl/sharedStrings.xml><?xml version="1.0" encoding="utf-8"?>
<sst xmlns="http://schemas.openxmlformats.org/spreadsheetml/2006/main" count="98" uniqueCount="72">
  <si>
    <t>Egenkapitalavkastning</t>
  </si>
  <si>
    <t>Resultat etter skatt</t>
  </si>
  <si>
    <t>Renter til fondsobligasjonseiere</t>
  </si>
  <si>
    <t>Kostnader i % av inntekter</t>
  </si>
  <si>
    <t>Sum driftskostnader</t>
  </si>
  <si>
    <t>Sum inntekter</t>
  </si>
  <si>
    <t>Tap i % av utlån og garantier</t>
  </si>
  <si>
    <t>MNOK</t>
  </si>
  <si>
    <t>Tap på utlån og garantier</t>
  </si>
  <si>
    <t>Brutto utlån til og fordringer på kunder, samt garantier pr 1.1.</t>
  </si>
  <si>
    <t>Innskuddsdekning</t>
  </si>
  <si>
    <t>Utlånsvekst i %</t>
  </si>
  <si>
    <t>Innskudd fra kunder</t>
  </si>
  <si>
    <t>Utlån til og fordringer på kunder, UB</t>
  </si>
  <si>
    <t>Innskuddsvekst i %</t>
  </si>
  <si>
    <t>Innskudd fra kunder, UB</t>
  </si>
  <si>
    <t>Bokført egenkapital pr egenkapitalbevis</t>
  </si>
  <si>
    <t>Antall utstedte egenkapitalbevis</t>
  </si>
  <si>
    <t>Pris/Bokført verdi (P/B)</t>
  </si>
  <si>
    <t>Børskurs pr egenkapitalbevis</t>
  </si>
  <si>
    <t>Alternative resultatmål - APM</t>
  </si>
  <si>
    <t>Definisjon</t>
  </si>
  <si>
    <t>Begrunnelse</t>
  </si>
  <si>
    <t>Sum driftskostnader i prosent av sum inntekter.</t>
  </si>
  <si>
    <t>Dette nøkkeltallet gir informasjon om sammenhengen mellom inntekter og kostnader, og er et nyttig måltall for å vurdere konsernets kostnadseffektivitet.</t>
  </si>
  <si>
    <t>«Tap på utlån, garantier m.v.» i prosent av brutto utlån til og fordringer på kunder og garantier i begynnelsen av regnskapsperioden (annualisert).</t>
  </si>
  <si>
    <r>
      <t>«Innskudd fra kunder» i prosent av</t>
    </r>
    <r>
      <rPr>
        <sz val="10"/>
        <color rgb="FFFF0000"/>
        <rFont val="Arial"/>
        <family val="2"/>
      </rPr>
      <t xml:space="preserve"> </t>
    </r>
    <r>
      <rPr>
        <sz val="10"/>
        <rFont val="Arial"/>
        <family val="2"/>
      </rPr>
      <t xml:space="preserve">brutto «Utlån til og fordringer på kunder». </t>
    </r>
  </si>
  <si>
    <t>Innskuddsdekningen gir viktig informasjon om hvordan konsernet finansierer sin virksomhet. Innskudd fra kunder representerer en viktig del av finansieringen av konsernets utlånsvirksomhet og nøkkeltallet gir viktig informasjon om konsernets avhengighet av markedsfinansiering.</t>
  </si>
  <si>
    <t xml:space="preserve">Periodens endring i «Utlån til og fordringer på kunder» i prosent av «Utlån til og fordringer på kunder» siste 12 mnd. </t>
  </si>
  <si>
    <t>Nøkkeltallet gir informasjon om aktiviteten og veksten i bankens utlånsvirksomhet.</t>
  </si>
  <si>
    <t>Periodens endring i «Innskudd fra kunder» i prosent av «Innskudd fra kunder» siste 12 mnd.</t>
  </si>
  <si>
    <t>Nøkkeltallet gir informasjon om aktiviteten og veksten i innskudd som er en viktig del av finansieringen av konsernets utlånsvirksomhet.</t>
  </si>
  <si>
    <t>Bokført egenkapital pr EKB</t>
  </si>
  <si>
    <t>Summen av egenkapitalen som tilhører eierne av bankens egenkapitalbevis (egenkapitalbeviskapitalen, overkursfondet, utjevningsfondet og egenkapitalbeviseiernes andel av annen egenkapital, inkl. avsatt utbytte) dividert på antall utstedte egenkapitalbevis.</t>
  </si>
  <si>
    <t>Nøkkeltallet gir informasjon om verdien av bokført egenkapital pr egenkapitalbevis. Dette gir regnskapsbrukeren mulighet til å vurdere børskursen til egenkapitalbeviset. Nøkkeltallet er beregnet som egenkapitalbeviseiernes andel av egenkapitalen ved utløpet av perioden dividert på antall egenkapitalbevis.</t>
  </si>
  <si>
    <t xml:space="preserve">Børskurs på bankens egenkapitalbevis (MORG) dividert med bokført egenkapital pr egenkapitalbevis for konsernet. </t>
  </si>
  <si>
    <t>Nøkkeltallet gir informasjon om den bokførte verdien per egenkapitalbevis sett opp mot børskursen på et gitt tidspunkt. Dette gir regnskapsbrukeren mulighet til å vurdere børskursen til egenkapitalbeviset.</t>
  </si>
  <si>
    <t>Brutto utlån og fordringer på kunder</t>
  </si>
  <si>
    <t>Sparebanken Møre har utarbeidet alternative resultatmål (APM) i henhold til ESMA sine retningslinjer for APM'er. Vi bruker APM'er i våre rapporter for å gi nyttig</t>
  </si>
  <si>
    <t>for regnskapstall som er utarbeidet iht IFRS og skal heller ikke tillegges mer vekt enn disse. Nøkkeltallene er ikke definert under IFRS eller annen lovgivning og er ikke</t>
  </si>
  <si>
    <t>Fondsobligasjon</t>
  </si>
  <si>
    <t>Gjennomsnittlig egenkapital</t>
  </si>
  <si>
    <t>Egenkapitalbeviskapital</t>
  </si>
  <si>
    <t>Sum egenkapital EKB-eiere</t>
  </si>
  <si>
    <t>Egne egenkapitalbevis</t>
  </si>
  <si>
    <t>Utjevningsfond</t>
  </si>
  <si>
    <t>Overkursfond</t>
  </si>
  <si>
    <t xml:space="preserve">Annen egenkapital (periodens totalresultat) </t>
  </si>
  <si>
    <t>Annen egenkapital (ekskl. avs. til gaver/utbytte)</t>
  </si>
  <si>
    <t>Renter fondsobligasjon - utbetalt men ikke disponert</t>
  </si>
  <si>
    <t>Total egenkapital</t>
  </si>
  <si>
    <t>Avsatt utbyttemidler til egenkapitalbeviseierne</t>
  </si>
  <si>
    <t>Avsatt utbyttemidler til lokalsamfunnet</t>
  </si>
  <si>
    <t>Egenkapitalbeviskapitalen (se utregning i hjelpeark)</t>
  </si>
  <si>
    <t>Bokført egenkapital EKB-eiere</t>
  </si>
  <si>
    <t>Egenkapital - grunnlag for beregning av gjennomsnitt</t>
  </si>
  <si>
    <t>Andel av annen egenkap. inkl. utbytte ekskl. gaver, inkl. periodens resultat *)</t>
  </si>
  <si>
    <t>*)</t>
  </si>
  <si>
    <t>EKB-brøken i prosent</t>
  </si>
  <si>
    <t>Gjennomsnittlig egenkapital (se utregning i hjelpeark)</t>
  </si>
  <si>
    <t>tilleggsinformasjon til regnskapet og i tillegg representerer dette viktige måltall for styring av konsernet. APM'ene har ikke til hensikt å være et substitutt</t>
  </si>
  <si>
    <t>nødvendigvis direkte sammenlignbare med tilsvarende nøkkeltall hos andre selsksaper. Alle tall er oppgitt i mill. kroner dersom ikke annet er opplyst.</t>
  </si>
  <si>
    <t>Tap i % av utlån og garantier (annualisert)</t>
  </si>
  <si>
    <t xml:space="preserve">50 % av resultatet forventet utdelt </t>
  </si>
  <si>
    <t>Måneder</t>
  </si>
  <si>
    <t>2.kvartal 2023</t>
  </si>
  <si>
    <t xml:space="preserve">Nøkkeltallet angir resultatført tapskostnad i forhold til brutto utlån og garantier og gir relevant informasjon om hvor store tapskostnader foretaket har i forhold til utlåns- og garanti volumet. Dette nøkkeltallet anses å være bedre egnet som et sammenligningstall mot andre banker enn selve tapskostnaden ettersom kostnaden sees i sammenheng med utlåns- og garantivolumet.   </t>
  </si>
  <si>
    <t>Resultat for regnskapsåret i prosent av gjennomsnittlig egenkapital i året (forventet utbytte i tråd med konsernets utbyttepolitikk trekkes fra). Fondsobligasjoner klassifisert som egenkapital er holdt utenfor beregningen både i resultat og i egenkapital.</t>
  </si>
  <si>
    <t>Egenkapitalavkastning er et av Sparebanken Møres viktigste finansielle måltall og gir relevant informasjon om konsernets lønnsomhet ved at den måler driftens lønnsomhet i forhold til investert kapital. Resultatet korrigeres for renter på fondsobligasjoner (FO) som ihht. IFRS er klassifisert som egenkapital, men som i denne sammenheng er mer naturlig å behandle som gjeld da fondsobligasjonene er rentebærende og ikke har rett på utbytteutbetalinger.</t>
  </si>
  <si>
    <t>Utlån til og fordringer på kunder, IB (12 mnd)</t>
  </si>
  <si>
    <t>Innskudd fra kunder, IB (12 mnd)</t>
  </si>
  <si>
    <t>2.kvartal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</si>
</sst>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0.0\ %"/>
    <numFmt numFmtId="165" formatCode="_-* #,##0_-;\-* #,##0_-;_-* &quot;-&quot;??_-;_-@_-"/>
    <numFmt numFmtId="166" formatCode="&quot;kr&quot;#,##0"/>
    <numFmt numFmtId="167" formatCode="#,##0_ ;\-#,##0\ "/>
    <numFmt numFmtId="168" formatCode="#,##0.0_ ;\-#,##0.0\ "/>
    <numFmt numFmtId="169" formatCode="#,##0.00_ ;\-#,##0.00\ "/>
    <numFmt numFmtId="170" formatCode="0.0"/>
  </numFmts>
  <fonts count="2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0"/>
      <name val="Arial"/>
      <family val="2"/>
    </font>
    <font>
      <sz val="10"/>
      <color rgb="FFFF0000"/>
      <name val="Arial"/>
      <family val="2"/>
    </font>
    <font>
      <b/>
      <sz val="16"/>
      <color theme="1"/>
      <name val="Calibri"/>
      <family val="2"/>
      <scheme val="minor"/>
    </font>
    <font>
      <sz val="10"/>
      <color rgb="FFFF0000"/>
      <name val="Calibri"/>
      <family val="2"/>
      <scheme val="minor"/>
    </font>
    <font>
      <sz val="11"/>
      <name val="Calibri"/>
      <family val="2"/>
      <scheme val="minor"/>
    </font>
    <font>
      <sz val="10"/>
      <name val="Helv"/>
    </font>
    <font>
      <sz val="10"/>
      <name val="Verdana"/>
      <family val="2"/>
    </font>
    <font>
      <sz val="11"/>
      <color theme="4"/>
      <name val="Calibri"/>
      <family val="2"/>
      <scheme val="minor"/>
    </font>
    <font>
      <sz val="10"/>
      <color theme="4"/>
      <name val="Calibri"/>
      <family val="2"/>
      <scheme val="minor"/>
    </font>
    <font>
      <sz val="9"/>
      <color theme="4"/>
      <name val="Calibri"/>
      <family val="2"/>
      <scheme val="minor"/>
    </font>
    <font>
      <b/>
      <sz val="11"/>
      <name val="Calibri"/>
      <family val="2"/>
      <scheme val="minor"/>
    </font>
    <font>
      <sz val="9"/>
      <color theme="1"/>
      <name val="Calibri"/>
      <family val="2"/>
      <scheme val="minor"/>
    </font>
    <font>
      <b/>
      <u/>
      <sz val="11"/>
      <name val="Calibri"/>
      <family val="2"/>
      <scheme val="minor"/>
    </font>
    <font>
      <i/>
      <sz val="10"/>
      <name val="Verdana"/>
      <family val="2"/>
    </font>
    <font>
      <sz val="10"/>
      <name val="Calibri"/>
      <family val="2"/>
      <scheme val="minor"/>
    </font>
    <font>
      <i/>
      <sz val="11"/>
      <name val="Calibri"/>
      <family val="2"/>
      <scheme val="minor"/>
    </font>
    <font>
      <b/>
      <i/>
      <u/>
      <sz val="11"/>
      <name val="Calibri"/>
      <family val="2"/>
      <scheme val="minor"/>
    </font>
  </fonts>
  <fills count="3">
    <fill>
      <patternFill patternType="none"/>
    </fill>
    <fill>
      <patternFill patternType="gray125"/>
    </fill>
    <fill>
      <patternFill patternType="solid">
        <fgColor theme="2" tint="-9.9978637043366805E-2"/>
        <bgColor indexed="64"/>
      </patternFill>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0" fillId="0" borderId="0"/>
  </cellStyleXfs>
  <cellXfs count="81">
    <xf numFmtId="0" fontId="0" fillId="0" borderId="0" xfId="0"/>
    <xf numFmtId="14" fontId="3" fillId="0" borderId="0" xfId="0" applyNumberFormat="1" applyFont="1"/>
    <xf numFmtId="0" fontId="3" fillId="0" borderId="0" xfId="0" applyFont="1"/>
    <xf numFmtId="0" fontId="4" fillId="0" borderId="0" xfId="0" applyFont="1"/>
    <xf numFmtId="0" fontId="2" fillId="0" borderId="0" xfId="0" applyFont="1"/>
    <xf numFmtId="0" fontId="7" fillId="0" borderId="0" xfId="0" applyFont="1"/>
    <xf numFmtId="0" fontId="8" fillId="0" borderId="0" xfId="0" applyFont="1"/>
    <xf numFmtId="0" fontId="9" fillId="0" borderId="0" xfId="0" applyFont="1"/>
    <xf numFmtId="166" fontId="11" fillId="0" borderId="0" xfId="3" applyNumberFormat="1" applyFont="1" applyProtection="1">
      <protection locked="0"/>
    </xf>
    <xf numFmtId="0" fontId="11" fillId="0" borderId="0" xfId="3" applyFont="1" applyProtection="1">
      <protection locked="0"/>
    </xf>
    <xf numFmtId="0" fontId="12" fillId="0" borderId="0" xfId="0" applyFont="1"/>
    <xf numFmtId="0" fontId="3" fillId="0" borderId="1" xfId="0" applyFont="1" applyBorder="1"/>
    <xf numFmtId="166" fontId="11" fillId="0" borderId="1" xfId="3" applyNumberFormat="1" applyFont="1" applyBorder="1" applyProtection="1">
      <protection locked="0"/>
    </xf>
    <xf numFmtId="169" fontId="3" fillId="0" borderId="0" xfId="1" applyNumberFormat="1" applyFont="1"/>
    <xf numFmtId="0" fontId="3" fillId="0" borderId="2" xfId="0" applyFont="1" applyBorder="1"/>
    <xf numFmtId="0" fontId="0" fillId="0" borderId="4" xfId="0" applyBorder="1"/>
    <xf numFmtId="0" fontId="0" fillId="0" borderId="5" xfId="0" applyBorder="1" applyAlignment="1">
      <alignment vertical="top"/>
    </xf>
    <xf numFmtId="0" fontId="5" fillId="0" borderId="6" xfId="0" applyFont="1" applyBorder="1" applyAlignment="1">
      <alignment horizontal="left" vertical="center" wrapText="1" indent="1"/>
    </xf>
    <xf numFmtId="0" fontId="0" fillId="0" borderId="7" xfId="0" applyBorder="1" applyAlignment="1">
      <alignment vertical="top"/>
    </xf>
    <xf numFmtId="0" fontId="5" fillId="0" borderId="8" xfId="0" applyFont="1" applyBorder="1" applyAlignment="1">
      <alignment horizontal="left" vertical="center" wrapText="1" indent="1"/>
    </xf>
    <xf numFmtId="0" fontId="0" fillId="0" borderId="6" xfId="0" applyBorder="1"/>
    <xf numFmtId="0" fontId="3" fillId="0" borderId="3" xfId="0" applyFont="1" applyBorder="1"/>
    <xf numFmtId="0" fontId="3" fillId="0" borderId="5" xfId="0" applyFont="1" applyBorder="1"/>
    <xf numFmtId="0" fontId="13" fillId="0" borderId="0" xfId="0" applyFont="1"/>
    <xf numFmtId="0" fontId="14" fillId="0" borderId="0" xfId="0" applyFont="1"/>
    <xf numFmtId="169" fontId="3" fillId="0" borderId="0" xfId="1" applyNumberFormat="1" applyFont="1" applyFill="1"/>
    <xf numFmtId="3" fontId="11" fillId="0" borderId="1" xfId="3" applyNumberFormat="1" applyFont="1" applyBorder="1" applyProtection="1">
      <protection locked="0"/>
    </xf>
    <xf numFmtId="167" fontId="9" fillId="0" borderId="1" xfId="1" applyNumberFormat="1" applyFont="1" applyFill="1" applyBorder="1"/>
    <xf numFmtId="167" fontId="9" fillId="0" borderId="0" xfId="1" applyNumberFormat="1" applyFont="1" applyFill="1"/>
    <xf numFmtId="167" fontId="9" fillId="0" borderId="0" xfId="1" applyNumberFormat="1" applyFont="1" applyFill="1" applyBorder="1"/>
    <xf numFmtId="167" fontId="9" fillId="0" borderId="0" xfId="1" quotePrefix="1" applyNumberFormat="1" applyFont="1" applyFill="1" applyBorder="1"/>
    <xf numFmtId="165" fontId="9" fillId="0" borderId="0" xfId="1" applyNumberFormat="1" applyFont="1" applyBorder="1"/>
    <xf numFmtId="167" fontId="9" fillId="0" borderId="0" xfId="1" applyNumberFormat="1" applyFont="1" applyBorder="1"/>
    <xf numFmtId="14" fontId="15" fillId="0" borderId="0" xfId="0" applyNumberFormat="1" applyFont="1"/>
    <xf numFmtId="167" fontId="9" fillId="0" borderId="1" xfId="0" applyNumberFormat="1" applyFont="1" applyBorder="1"/>
    <xf numFmtId="168" fontId="0" fillId="0" borderId="1" xfId="0" applyNumberFormat="1" applyBorder="1"/>
    <xf numFmtId="170" fontId="9" fillId="0" borderId="0" xfId="0" applyNumberFormat="1" applyFont="1"/>
    <xf numFmtId="0" fontId="17" fillId="0" borderId="0" xfId="0" applyFont="1"/>
    <xf numFmtId="168" fontId="15" fillId="0" borderId="0" xfId="1" applyNumberFormat="1" applyFont="1" applyFill="1"/>
    <xf numFmtId="164" fontId="15" fillId="0" borderId="0" xfId="2" applyNumberFormat="1" applyFont="1" applyFill="1"/>
    <xf numFmtId="165" fontId="9" fillId="0" borderId="1" xfId="1" applyNumberFormat="1" applyFont="1" applyFill="1" applyBorder="1"/>
    <xf numFmtId="165" fontId="9" fillId="0" borderId="0" xfId="1" applyNumberFormat="1" applyFont="1" applyFill="1"/>
    <xf numFmtId="10" fontId="15" fillId="0" borderId="0" xfId="2" applyNumberFormat="1" applyFont="1" applyFill="1"/>
    <xf numFmtId="167" fontId="9" fillId="0" borderId="0" xfId="0" applyNumberFormat="1" applyFont="1"/>
    <xf numFmtId="166" fontId="18" fillId="0" borderId="0" xfId="3" applyNumberFormat="1" applyFont="1" applyProtection="1">
      <protection locked="0"/>
    </xf>
    <xf numFmtId="0" fontId="16" fillId="0" borderId="0" xfId="0" applyFont="1" applyAlignment="1">
      <alignment horizontal="right"/>
    </xf>
    <xf numFmtId="0" fontId="16" fillId="0" borderId="0" xfId="0" applyFont="1"/>
    <xf numFmtId="14" fontId="3" fillId="2" borderId="0" xfId="0" applyNumberFormat="1" applyFont="1" applyFill="1"/>
    <xf numFmtId="0" fontId="4" fillId="2" borderId="0" xfId="0" applyFont="1" applyFill="1"/>
    <xf numFmtId="165" fontId="9" fillId="2" borderId="0" xfId="1" applyNumberFormat="1" applyFont="1" applyFill="1"/>
    <xf numFmtId="165" fontId="9" fillId="2" borderId="1" xfId="1" applyNumberFormat="1" applyFont="1" applyFill="1" applyBorder="1"/>
    <xf numFmtId="164" fontId="15" fillId="2" borderId="0" xfId="2" applyNumberFormat="1" applyFont="1" applyFill="1"/>
    <xf numFmtId="0" fontId="17" fillId="2" borderId="0" xfId="0" applyFont="1" applyFill="1"/>
    <xf numFmtId="10" fontId="15" fillId="2" borderId="0" xfId="2" applyNumberFormat="1" applyFont="1" applyFill="1"/>
    <xf numFmtId="167" fontId="9" fillId="2" borderId="0" xfId="1" applyNumberFormat="1" applyFont="1" applyFill="1"/>
    <xf numFmtId="167" fontId="9" fillId="2" borderId="1" xfId="1" applyNumberFormat="1" applyFont="1" applyFill="1" applyBorder="1"/>
    <xf numFmtId="3" fontId="11" fillId="2" borderId="1" xfId="3" applyNumberFormat="1" applyFont="1" applyFill="1" applyBorder="1" applyProtection="1">
      <protection locked="0"/>
    </xf>
    <xf numFmtId="168" fontId="15" fillId="2" borderId="0" xfId="1" applyNumberFormat="1" applyFont="1" applyFill="1"/>
    <xf numFmtId="170" fontId="9" fillId="2" borderId="0" xfId="0" applyNumberFormat="1" applyFont="1" applyFill="1"/>
    <xf numFmtId="168" fontId="0" fillId="2" borderId="1" xfId="0" applyNumberFormat="1" applyFill="1" applyBorder="1"/>
    <xf numFmtId="169" fontId="3" fillId="2" borderId="0" xfId="1" applyNumberFormat="1" applyFont="1" applyFill="1"/>
    <xf numFmtId="170" fontId="12" fillId="0" borderId="0" xfId="0" applyNumberFormat="1" applyFont="1"/>
    <xf numFmtId="170" fontId="0" fillId="0" borderId="0" xfId="0" applyNumberFormat="1"/>
    <xf numFmtId="0" fontId="0" fillId="0" borderId="1" xfId="0" applyBorder="1"/>
    <xf numFmtId="0" fontId="15" fillId="0" borderId="0" xfId="0" applyFont="1"/>
    <xf numFmtId="14" fontId="9" fillId="0" borderId="0" xfId="0" applyNumberFormat="1" applyFont="1"/>
    <xf numFmtId="167" fontId="9" fillId="0" borderId="0" xfId="1" applyNumberFormat="1" applyFont="1"/>
    <xf numFmtId="167" fontId="19" fillId="0" borderId="0" xfId="1" applyNumberFormat="1" applyFont="1" applyFill="1"/>
    <xf numFmtId="3" fontId="9" fillId="0" borderId="0" xfId="0" applyNumberFormat="1" applyFont="1"/>
    <xf numFmtId="167" fontId="19" fillId="0" borderId="0" xfId="0" applyNumberFormat="1" applyFont="1"/>
    <xf numFmtId="167" fontId="15" fillId="0" borderId="1" xfId="1" applyNumberFormat="1" applyFont="1" applyBorder="1"/>
    <xf numFmtId="167" fontId="15" fillId="0" borderId="2" xfId="1" applyNumberFormat="1" applyFont="1" applyBorder="1"/>
    <xf numFmtId="0" fontId="20" fillId="0" borderId="0" xfId="0" applyFont="1"/>
    <xf numFmtId="3" fontId="9" fillId="0" borderId="0" xfId="1" applyNumberFormat="1" applyFont="1"/>
    <xf numFmtId="164" fontId="15" fillId="0" borderId="0" xfId="2" applyNumberFormat="1" applyFont="1"/>
    <xf numFmtId="0" fontId="21" fillId="0" borderId="0" xfId="0" applyFont="1"/>
    <xf numFmtId="167" fontId="20" fillId="0" borderId="0" xfId="1" applyNumberFormat="1" applyFont="1"/>
    <xf numFmtId="169" fontId="9" fillId="0" borderId="1" xfId="1" applyNumberFormat="1" applyFont="1" applyBorder="1"/>
    <xf numFmtId="169" fontId="9" fillId="0" borderId="1" xfId="1" applyNumberFormat="1" applyFont="1" applyFill="1" applyBorder="1"/>
    <xf numFmtId="167" fontId="9" fillId="0" borderId="1" xfId="1" applyNumberFormat="1" applyFont="1" applyBorder="1"/>
    <xf numFmtId="167" fontId="15" fillId="0" borderId="2" xfId="1" applyNumberFormat="1" applyFont="1" applyFill="1" applyBorder="1"/>
  </cellXfs>
  <cellStyles count="4">
    <cellStyle name="Komma" xfId="1" builtinId="3"/>
    <cellStyle name="Normal" xfId="0" builtinId="0"/>
    <cellStyle name="Normal 2" xfId="3" xr:uid="{19047CB0-33A8-4BD4-95E7-B7820BAC1E96}"/>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91A75-C5C9-4D8B-9BCE-0FE8BCC2FFCF}">
  <sheetPr>
    <pageSetUpPr fitToPage="1"/>
  </sheetPr>
  <dimension ref="A1:B38"/>
  <sheetViews>
    <sheetView tabSelected="1" topLeftCell="A3" workbookViewId="0">
      <selection activeCell="B21" sqref="B21"/>
    </sheetView>
  </sheetViews>
  <sheetFormatPr baseColWidth="10" defaultRowHeight="15" x14ac:dyDescent="0.25"/>
  <cols>
    <col min="1" max="1" width="25.85546875" bestFit="1" customWidth="1"/>
    <col min="2" max="2" width="124.5703125" customWidth="1"/>
  </cols>
  <sheetData>
    <row r="1" spans="1:2" ht="21" x14ac:dyDescent="0.35">
      <c r="A1" s="5" t="s">
        <v>20</v>
      </c>
    </row>
    <row r="2" spans="1:2" ht="15" customHeight="1" x14ac:dyDescent="0.25">
      <c r="A2" t="s">
        <v>38</v>
      </c>
    </row>
    <row r="3" spans="1:2" x14ac:dyDescent="0.25">
      <c r="A3" t="s">
        <v>60</v>
      </c>
    </row>
    <row r="4" spans="1:2" x14ac:dyDescent="0.25">
      <c r="A4" t="s">
        <v>39</v>
      </c>
    </row>
    <row r="5" spans="1:2" x14ac:dyDescent="0.25">
      <c r="A5" t="s">
        <v>61</v>
      </c>
    </row>
    <row r="7" spans="1:2" x14ac:dyDescent="0.25">
      <c r="A7" s="21" t="s">
        <v>0</v>
      </c>
      <c r="B7" s="15"/>
    </row>
    <row r="8" spans="1:2" ht="25.5" x14ac:dyDescent="0.25">
      <c r="A8" s="16" t="s">
        <v>21</v>
      </c>
      <c r="B8" s="17" t="s">
        <v>67</v>
      </c>
    </row>
    <row r="9" spans="1:2" x14ac:dyDescent="0.25">
      <c r="A9" s="16"/>
      <c r="B9" s="17"/>
    </row>
    <row r="10" spans="1:2" ht="51" x14ac:dyDescent="0.25">
      <c r="A10" s="18" t="s">
        <v>22</v>
      </c>
      <c r="B10" s="19" t="s">
        <v>68</v>
      </c>
    </row>
    <row r="11" spans="1:2" x14ac:dyDescent="0.25">
      <c r="A11" s="21" t="s">
        <v>3</v>
      </c>
      <c r="B11" s="15"/>
    </row>
    <row r="12" spans="1:2" x14ac:dyDescent="0.25">
      <c r="A12" s="16" t="s">
        <v>21</v>
      </c>
      <c r="B12" s="17" t="s">
        <v>23</v>
      </c>
    </row>
    <row r="13" spans="1:2" x14ac:dyDescent="0.25">
      <c r="A13" s="16"/>
      <c r="B13" s="17"/>
    </row>
    <row r="14" spans="1:2" ht="25.5" x14ac:dyDescent="0.25">
      <c r="A14" s="18" t="s">
        <v>22</v>
      </c>
      <c r="B14" s="19" t="s">
        <v>24</v>
      </c>
    </row>
    <row r="15" spans="1:2" ht="15" customHeight="1" x14ac:dyDescent="0.25">
      <c r="A15" s="22" t="s">
        <v>6</v>
      </c>
      <c r="B15" s="20"/>
    </row>
    <row r="16" spans="1:2" x14ac:dyDescent="0.25">
      <c r="A16" s="16" t="s">
        <v>21</v>
      </c>
      <c r="B16" s="17" t="s">
        <v>25</v>
      </c>
    </row>
    <row r="17" spans="1:2" x14ac:dyDescent="0.25">
      <c r="A17" s="16"/>
      <c r="B17" s="17"/>
    </row>
    <row r="18" spans="1:2" ht="38.25" x14ac:dyDescent="0.25">
      <c r="A18" s="18" t="s">
        <v>22</v>
      </c>
      <c r="B18" s="19" t="s">
        <v>66</v>
      </c>
    </row>
    <row r="19" spans="1:2" x14ac:dyDescent="0.25">
      <c r="A19" s="21" t="s">
        <v>10</v>
      </c>
      <c r="B19" s="15"/>
    </row>
    <row r="20" spans="1:2" x14ac:dyDescent="0.25">
      <c r="A20" s="16" t="s">
        <v>21</v>
      </c>
      <c r="B20" s="17" t="s">
        <v>26</v>
      </c>
    </row>
    <row r="21" spans="1:2" x14ac:dyDescent="0.25">
      <c r="A21" s="16"/>
      <c r="B21" s="17"/>
    </row>
    <row r="22" spans="1:2" ht="25.5" x14ac:dyDescent="0.25">
      <c r="A22" s="18" t="s">
        <v>22</v>
      </c>
      <c r="B22" s="19" t="s">
        <v>27</v>
      </c>
    </row>
    <row r="23" spans="1:2" x14ac:dyDescent="0.25">
      <c r="A23" s="21" t="s">
        <v>11</v>
      </c>
      <c r="B23" s="15"/>
    </row>
    <row r="24" spans="1:2" x14ac:dyDescent="0.25">
      <c r="A24" s="16" t="s">
        <v>21</v>
      </c>
      <c r="B24" s="17" t="s">
        <v>28</v>
      </c>
    </row>
    <row r="25" spans="1:2" x14ac:dyDescent="0.25">
      <c r="A25" s="16"/>
      <c r="B25" s="17"/>
    </row>
    <row r="26" spans="1:2" x14ac:dyDescent="0.25">
      <c r="A26" s="18" t="s">
        <v>22</v>
      </c>
      <c r="B26" s="19" t="s">
        <v>29</v>
      </c>
    </row>
    <row r="27" spans="1:2" x14ac:dyDescent="0.25">
      <c r="A27" s="21" t="s">
        <v>14</v>
      </c>
      <c r="B27" s="15"/>
    </row>
    <row r="28" spans="1:2" x14ac:dyDescent="0.25">
      <c r="A28" s="16" t="s">
        <v>21</v>
      </c>
      <c r="B28" s="17" t="s">
        <v>30</v>
      </c>
    </row>
    <row r="29" spans="1:2" x14ac:dyDescent="0.25">
      <c r="A29" s="16"/>
      <c r="B29" s="17"/>
    </row>
    <row r="30" spans="1:2" x14ac:dyDescent="0.25">
      <c r="A30" s="18" t="s">
        <v>22</v>
      </c>
      <c r="B30" s="19" t="s">
        <v>31</v>
      </c>
    </row>
    <row r="31" spans="1:2" ht="15" customHeight="1" x14ac:dyDescent="0.25">
      <c r="A31" s="21" t="s">
        <v>32</v>
      </c>
      <c r="B31" s="15"/>
    </row>
    <row r="32" spans="1:2" ht="25.5" x14ac:dyDescent="0.25">
      <c r="A32" s="16" t="s">
        <v>21</v>
      </c>
      <c r="B32" s="17" t="s">
        <v>33</v>
      </c>
    </row>
    <row r="33" spans="1:2" x14ac:dyDescent="0.25">
      <c r="A33" s="16"/>
      <c r="B33" s="17"/>
    </row>
    <row r="34" spans="1:2" ht="38.25" x14ac:dyDescent="0.25">
      <c r="A34" s="18" t="s">
        <v>22</v>
      </c>
      <c r="B34" s="19" t="s">
        <v>34</v>
      </c>
    </row>
    <row r="35" spans="1:2" x14ac:dyDescent="0.25">
      <c r="A35" s="21" t="s">
        <v>18</v>
      </c>
      <c r="B35" s="15"/>
    </row>
    <row r="36" spans="1:2" x14ac:dyDescent="0.25">
      <c r="A36" s="16" t="s">
        <v>21</v>
      </c>
      <c r="B36" s="17" t="s">
        <v>35</v>
      </c>
    </row>
    <row r="37" spans="1:2" x14ac:dyDescent="0.25">
      <c r="A37" s="16"/>
      <c r="B37" s="17"/>
    </row>
    <row r="38" spans="1:2" ht="25.5" x14ac:dyDescent="0.25">
      <c r="A38" s="18" t="s">
        <v>22</v>
      </c>
      <c r="B38" s="19" t="s">
        <v>36</v>
      </c>
    </row>
  </sheetData>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AD223-4F05-4A94-B707-D993D1EF0B4D}">
  <dimension ref="A1:I37"/>
  <sheetViews>
    <sheetView workbookViewId="0">
      <selection sqref="A1:F38"/>
    </sheetView>
  </sheetViews>
  <sheetFormatPr baseColWidth="10" defaultRowHeight="15" x14ac:dyDescent="0.25"/>
  <cols>
    <col min="1" max="1" width="55.28515625" customWidth="1"/>
    <col min="2" max="2" width="13" bestFit="1" customWidth="1"/>
    <col min="3" max="3" width="13" customWidth="1"/>
    <col min="4" max="4" width="15.7109375" customWidth="1"/>
    <col min="5" max="6" width="11.5703125" customWidth="1"/>
    <col min="7" max="7" width="17.85546875" bestFit="1" customWidth="1"/>
  </cols>
  <sheetData>
    <row r="1" spans="1:9" x14ac:dyDescent="0.25">
      <c r="A1" s="2" t="s">
        <v>20</v>
      </c>
      <c r="B1" s="46"/>
      <c r="C1" s="2"/>
      <c r="D1" s="46"/>
      <c r="E1" s="2"/>
      <c r="G1" s="24"/>
      <c r="I1" s="6"/>
    </row>
    <row r="2" spans="1:9" x14ac:dyDescent="0.25">
      <c r="A2" s="10" t="s">
        <v>7</v>
      </c>
      <c r="B2" s="47" t="s">
        <v>71</v>
      </c>
      <c r="C2" s="33" t="s">
        <v>65</v>
      </c>
      <c r="D2" s="47">
        <v>45473</v>
      </c>
      <c r="E2" s="1">
        <v>45107</v>
      </c>
      <c r="F2" s="1">
        <v>45291</v>
      </c>
    </row>
    <row r="3" spans="1:9" x14ac:dyDescent="0.25">
      <c r="A3" s="3" t="s">
        <v>0</v>
      </c>
      <c r="B3" s="48"/>
      <c r="C3" s="3"/>
      <c r="D3" s="48"/>
      <c r="E3" s="3"/>
      <c r="F3" s="3"/>
    </row>
    <row r="4" spans="1:9" x14ac:dyDescent="0.25">
      <c r="A4" t="s">
        <v>1</v>
      </c>
      <c r="B4" s="49">
        <v>301.52499999999998</v>
      </c>
      <c r="C4" s="43">
        <v>256.00891027</v>
      </c>
      <c r="D4" s="49">
        <v>555.34799999999996</v>
      </c>
      <c r="E4" s="41">
        <v>462.32177935999999</v>
      </c>
      <c r="F4" s="41">
        <v>1055</v>
      </c>
    </row>
    <row r="5" spans="1:9" x14ac:dyDescent="0.25">
      <c r="A5" t="s">
        <v>2</v>
      </c>
      <c r="B5" s="49">
        <v>18.491</v>
      </c>
      <c r="C5" s="43">
        <v>10.971860809999999</v>
      </c>
      <c r="D5" s="49">
        <v>31.995999999999999</v>
      </c>
      <c r="E5" s="41">
        <v>22.168652479999999</v>
      </c>
      <c r="F5" s="41">
        <v>48</v>
      </c>
    </row>
    <row r="6" spans="1:9" x14ac:dyDescent="0.25">
      <c r="A6" s="7" t="s">
        <v>59</v>
      </c>
      <c r="B6" s="50">
        <v>7494.9126144999991</v>
      </c>
      <c r="C6" s="27">
        <v>7231.0920019249988</v>
      </c>
      <c r="D6" s="50">
        <v>7428.2416144999997</v>
      </c>
      <c r="E6" s="40">
        <v>7174.3786254349998</v>
      </c>
      <c r="F6" s="40">
        <v>7168.2219603249996</v>
      </c>
      <c r="G6" s="4"/>
    </row>
    <row r="7" spans="1:9" x14ac:dyDescent="0.25">
      <c r="B7" s="51">
        <f t="shared" ref="B7" si="0">(B4-B5)/B6*12/B37</f>
        <v>0.15105392927593553</v>
      </c>
      <c r="C7" s="39">
        <f>(C4-C5)/C6*12/C37</f>
        <v>0.13554635974470708</v>
      </c>
      <c r="D7" s="51">
        <f>(D4-D5)/D6*12/D37</f>
        <v>0.14090871761048046</v>
      </c>
      <c r="E7" s="39">
        <f t="shared" ref="E7" si="1">(E4-E5)/E6*12/E37</f>
        <v>0.12270139334981429</v>
      </c>
      <c r="F7" s="39">
        <f>(F4-F5)/F6*12/F37</f>
        <v>0.14048114101008441</v>
      </c>
      <c r="H7" s="4"/>
    </row>
    <row r="8" spans="1:9" x14ac:dyDescent="0.25">
      <c r="A8" s="3" t="s">
        <v>3</v>
      </c>
      <c r="B8" s="52"/>
      <c r="C8" s="37"/>
      <c r="D8" s="52"/>
      <c r="E8" s="37"/>
      <c r="F8" s="37"/>
    </row>
    <row r="9" spans="1:9" x14ac:dyDescent="0.25">
      <c r="A9" t="s">
        <v>4</v>
      </c>
      <c r="B9" s="49">
        <v>249.15830152999999</v>
      </c>
      <c r="C9" s="43">
        <v>211.15377973</v>
      </c>
      <c r="D9" s="49">
        <v>477.51105116000002</v>
      </c>
      <c r="E9" s="41">
        <v>409.59382715999999</v>
      </c>
      <c r="F9" s="41">
        <v>859.48199999999997</v>
      </c>
    </row>
    <row r="10" spans="1:9" x14ac:dyDescent="0.25">
      <c r="A10" t="s">
        <v>5</v>
      </c>
      <c r="B10" s="50">
        <v>607.78690900000004</v>
      </c>
      <c r="C10" s="34">
        <v>543.0894164</v>
      </c>
      <c r="D10" s="50">
        <v>1186.1188325799999</v>
      </c>
      <c r="E10" s="40">
        <v>1043.4113966</v>
      </c>
      <c r="F10" s="40">
        <v>2194.6149999999998</v>
      </c>
    </row>
    <row r="11" spans="1:9" x14ac:dyDescent="0.25">
      <c r="B11" s="51">
        <f>+B9/B10</f>
        <v>0.40994351447934851</v>
      </c>
      <c r="C11" s="39">
        <f>+C9/C10</f>
        <v>0.38880113173569847</v>
      </c>
      <c r="D11" s="51">
        <f>+D9/D10</f>
        <v>0.40258280877417352</v>
      </c>
      <c r="E11" s="39">
        <f t="shared" ref="E11" si="2">+E9/E10</f>
        <v>0.39255257178010394</v>
      </c>
      <c r="F11" s="39">
        <f>+F9/F10</f>
        <v>0.39163224529131535</v>
      </c>
    </row>
    <row r="12" spans="1:9" x14ac:dyDescent="0.25">
      <c r="A12" s="3" t="s">
        <v>62</v>
      </c>
      <c r="B12" s="52"/>
      <c r="C12" s="37"/>
      <c r="D12" s="52"/>
      <c r="E12" s="37"/>
      <c r="F12" s="37"/>
    </row>
    <row r="13" spans="1:9" x14ac:dyDescent="0.25">
      <c r="A13" t="s">
        <v>8</v>
      </c>
      <c r="B13" s="49">
        <v>-35.180999999999997</v>
      </c>
      <c r="C13" s="43">
        <v>-3.1675189999999986</v>
      </c>
      <c r="D13" s="49">
        <v>-17.921496999999999</v>
      </c>
      <c r="E13" s="41">
        <v>30.281537</v>
      </c>
      <c r="F13" s="41">
        <v>-53.448</v>
      </c>
    </row>
    <row r="14" spans="1:9" x14ac:dyDescent="0.25">
      <c r="A14" t="s">
        <v>9</v>
      </c>
      <c r="B14" s="50">
        <v>83082.025257000001</v>
      </c>
      <c r="C14" s="34">
        <v>77754.854386000006</v>
      </c>
      <c r="D14" s="50">
        <v>83082.025257000001</v>
      </c>
      <c r="E14" s="40">
        <v>77754.854386000006</v>
      </c>
      <c r="F14" s="40">
        <v>77754.854386000006</v>
      </c>
      <c r="G14" s="4"/>
    </row>
    <row r="15" spans="1:9" x14ac:dyDescent="0.25">
      <c r="B15" s="53">
        <f>+B13/B14*12/B37</f>
        <v>-1.6937959752990424E-3</v>
      </c>
      <c r="C15" s="42">
        <f>+C13/C14*12/C37</f>
        <v>-1.6294900299216922E-4</v>
      </c>
      <c r="D15" s="53">
        <f>+D13/D14*12/D37</f>
        <v>-4.3141695076794094E-4</v>
      </c>
      <c r="E15" s="42">
        <f t="shared" ref="E15" si="3">+E13/E14*12/E37</f>
        <v>7.788976582651097E-4</v>
      </c>
      <c r="F15" s="42">
        <f>+F13/F14*12/F37</f>
        <v>-6.8739116576139417E-4</v>
      </c>
    </row>
    <row r="16" spans="1:9" x14ac:dyDescent="0.25">
      <c r="A16" s="3" t="s">
        <v>10</v>
      </c>
      <c r="B16" s="52"/>
      <c r="C16" s="37"/>
      <c r="D16" s="52"/>
      <c r="E16" s="37"/>
      <c r="F16" s="37"/>
      <c r="G16" s="7"/>
      <c r="H16" s="7"/>
      <c r="I16" s="7"/>
    </row>
    <row r="17" spans="1:9" x14ac:dyDescent="0.25">
      <c r="A17" t="s">
        <v>12</v>
      </c>
      <c r="B17" s="54">
        <v>49239.586640330002</v>
      </c>
      <c r="C17" s="41">
        <v>46339.227108010004</v>
      </c>
      <c r="D17" s="54">
        <v>49239.586640330002</v>
      </c>
      <c r="E17" s="28">
        <v>46339.227108010004</v>
      </c>
      <c r="F17" s="28">
        <v>47410.040999999997</v>
      </c>
      <c r="G17" s="31"/>
      <c r="H17" s="7"/>
      <c r="I17" s="7"/>
    </row>
    <row r="18" spans="1:9" x14ac:dyDescent="0.25">
      <c r="A18" t="s">
        <v>37</v>
      </c>
      <c r="B18" s="55">
        <v>85312.244935969997</v>
      </c>
      <c r="C18" s="40">
        <v>79345.283851660002</v>
      </c>
      <c r="D18" s="55">
        <v>85312.244935969997</v>
      </c>
      <c r="E18" s="27">
        <v>79345.283851660002</v>
      </c>
      <c r="F18" s="27">
        <v>81833.38</v>
      </c>
      <c r="G18" s="29"/>
      <c r="H18" s="7"/>
      <c r="I18" s="7"/>
    </row>
    <row r="19" spans="1:9" x14ac:dyDescent="0.25">
      <c r="B19" s="51">
        <f>+B17/B18</f>
        <v>0.57716904152840121</v>
      </c>
      <c r="C19" s="39">
        <f>+C17/C18</f>
        <v>0.58401992983784035</v>
      </c>
      <c r="D19" s="51">
        <f t="shared" ref="D19" si="4">+D17/D18</f>
        <v>0.57716904152840121</v>
      </c>
      <c r="E19" s="39">
        <f t="shared" ref="E19" si="5">+E17/E18</f>
        <v>0.58401992983784035</v>
      </c>
      <c r="F19" s="39">
        <f>+F17/F18</f>
        <v>0.57934843947543158</v>
      </c>
      <c r="G19" s="32"/>
      <c r="H19" s="7"/>
      <c r="I19" s="7"/>
    </row>
    <row r="20" spans="1:9" x14ac:dyDescent="0.25">
      <c r="A20" s="3" t="s">
        <v>11</v>
      </c>
      <c r="B20" s="52"/>
      <c r="C20" s="37"/>
      <c r="D20" s="52"/>
      <c r="E20" s="37"/>
      <c r="F20" s="37"/>
      <c r="G20" s="7"/>
      <c r="H20" s="7"/>
      <c r="I20" s="7"/>
    </row>
    <row r="21" spans="1:9" x14ac:dyDescent="0.25">
      <c r="A21" t="s">
        <v>69</v>
      </c>
      <c r="B21" s="49">
        <v>83260</v>
      </c>
      <c r="C21" s="41">
        <v>77867.110506000012</v>
      </c>
      <c r="D21" s="49">
        <v>78998</v>
      </c>
      <c r="E21" s="41">
        <v>72300.282971999986</v>
      </c>
      <c r="F21" s="41">
        <v>76077.72</v>
      </c>
      <c r="H21" s="7"/>
      <c r="I21" s="7"/>
    </row>
    <row r="22" spans="1:9" x14ac:dyDescent="0.25">
      <c r="A22" t="s">
        <v>13</v>
      </c>
      <c r="B22" s="50">
        <v>85076.132179969994</v>
      </c>
      <c r="C22" s="40">
        <v>78998</v>
      </c>
      <c r="D22" s="50">
        <v>85076.132179969994</v>
      </c>
      <c r="E22" s="40">
        <v>78998</v>
      </c>
      <c r="F22" s="40">
        <v>81571.600999999995</v>
      </c>
      <c r="G22" s="29"/>
      <c r="H22" s="7"/>
      <c r="I22" s="7"/>
    </row>
    <row r="23" spans="1:9" x14ac:dyDescent="0.25">
      <c r="B23" s="51">
        <f>(B22-B21)/B21</f>
        <v>2.1812781407278339E-2</v>
      </c>
      <c r="C23" s="39">
        <f>(C22-C21)/C21</f>
        <v>1.4523326814764086E-2</v>
      </c>
      <c r="D23" s="51">
        <f>(D22-D21)/D21</f>
        <v>7.6940329881389338E-2</v>
      </c>
      <c r="E23" s="39">
        <f t="shared" ref="E23" si="6">(E22-E21)/E21</f>
        <v>9.263749397210333E-2</v>
      </c>
      <c r="F23" s="39">
        <f>(F22-F21)/F21</f>
        <v>7.2214059517030665E-2</v>
      </c>
      <c r="G23" s="30"/>
      <c r="H23" s="7"/>
      <c r="I23" s="7"/>
    </row>
    <row r="24" spans="1:9" x14ac:dyDescent="0.25">
      <c r="A24" s="3" t="s">
        <v>14</v>
      </c>
      <c r="B24" s="52"/>
      <c r="C24" s="37"/>
      <c r="D24" s="52"/>
      <c r="E24" s="37"/>
      <c r="F24" s="37"/>
      <c r="G24" s="7"/>
      <c r="H24" s="7"/>
      <c r="I24" s="7"/>
    </row>
    <row r="25" spans="1:9" x14ac:dyDescent="0.25">
      <c r="A25" t="s">
        <v>70</v>
      </c>
      <c r="B25" s="54">
        <v>48191</v>
      </c>
      <c r="C25" s="41">
        <v>44225.331461919995</v>
      </c>
      <c r="D25" s="54">
        <v>46339</v>
      </c>
      <c r="E25" s="28">
        <v>44946.069081000001</v>
      </c>
      <c r="F25" s="28">
        <v>43880.663</v>
      </c>
      <c r="G25" s="7"/>
      <c r="H25" s="7"/>
      <c r="I25" s="7"/>
    </row>
    <row r="26" spans="1:9" x14ac:dyDescent="0.25">
      <c r="A26" t="s">
        <v>15</v>
      </c>
      <c r="B26" s="55">
        <v>49239.586640330002</v>
      </c>
      <c r="C26" s="40">
        <v>46339</v>
      </c>
      <c r="D26" s="55">
        <v>49239.586640330002</v>
      </c>
      <c r="E26" s="27">
        <v>46339</v>
      </c>
      <c r="F26" s="27">
        <v>47410.040999999997</v>
      </c>
      <c r="G26" s="29"/>
      <c r="H26" s="7"/>
      <c r="I26" s="7"/>
    </row>
    <row r="27" spans="1:9" x14ac:dyDescent="0.25">
      <c r="B27" s="51">
        <f t="shared" ref="B27:E27" si="7">(B26-B25)/B25</f>
        <v>2.1758972429084318E-2</v>
      </c>
      <c r="C27" s="39">
        <f>(C26-C25)/C25</f>
        <v>4.7793164419806973E-2</v>
      </c>
      <c r="D27" s="51">
        <f>(D26-D25)/D25</f>
        <v>6.2594933864131772E-2</v>
      </c>
      <c r="E27" s="39">
        <f t="shared" si="7"/>
        <v>3.0991162241345609E-2</v>
      </c>
      <c r="F27" s="39">
        <f>(F26-F25)/F25</f>
        <v>8.0431282453503422E-2</v>
      </c>
      <c r="G27" s="7"/>
      <c r="H27" s="7"/>
      <c r="I27" s="7"/>
    </row>
    <row r="28" spans="1:9" x14ac:dyDescent="0.25">
      <c r="A28" s="3" t="s">
        <v>16</v>
      </c>
      <c r="B28" s="37"/>
      <c r="C28" s="37"/>
      <c r="D28" s="52"/>
      <c r="E28" s="37"/>
      <c r="F28" s="37"/>
      <c r="G28" s="7"/>
      <c r="H28" s="7"/>
      <c r="I28" s="7"/>
    </row>
    <row r="29" spans="1:9" x14ac:dyDescent="0.25">
      <c r="A29" s="7" t="s">
        <v>53</v>
      </c>
      <c r="B29" s="28"/>
      <c r="C29" s="7"/>
      <c r="D29" s="54">
        <v>3875.8589343065955</v>
      </c>
      <c r="E29" s="28">
        <v>3721.4273459512915</v>
      </c>
      <c r="F29" s="28">
        <v>3986.8717536093036</v>
      </c>
      <c r="G29" s="7"/>
      <c r="H29" s="7"/>
      <c r="I29" s="7"/>
    </row>
    <row r="30" spans="1:9" x14ac:dyDescent="0.25">
      <c r="A30" t="s">
        <v>17</v>
      </c>
      <c r="B30" s="26"/>
      <c r="C30" s="26"/>
      <c r="D30" s="56">
        <v>49434770</v>
      </c>
      <c r="E30" s="26">
        <v>49434770</v>
      </c>
      <c r="F30" s="26">
        <v>49434770</v>
      </c>
      <c r="G30" s="7"/>
      <c r="H30" s="7"/>
      <c r="I30" s="7"/>
    </row>
    <row r="31" spans="1:9" x14ac:dyDescent="0.25">
      <c r="B31" s="38"/>
      <c r="C31" s="38"/>
      <c r="D31" s="57">
        <f>ROUND(+D29*1000000/D30,2)</f>
        <v>78.400000000000006</v>
      </c>
      <c r="E31" s="38">
        <f t="shared" ref="E31" si="8">+E29*1000000/E30</f>
        <v>75.279552144195094</v>
      </c>
      <c r="F31" s="38">
        <f>ROUND(+F29*1000000/F30,2)</f>
        <v>80.650000000000006</v>
      </c>
    </row>
    <row r="32" spans="1:9" x14ac:dyDescent="0.25">
      <c r="A32" s="3" t="s">
        <v>18</v>
      </c>
      <c r="B32" s="3"/>
      <c r="C32" s="3"/>
      <c r="D32" s="48"/>
      <c r="E32" s="3"/>
      <c r="F32" s="3"/>
    </row>
    <row r="33" spans="1:6" x14ac:dyDescent="0.25">
      <c r="A33" t="s">
        <v>19</v>
      </c>
      <c r="B33" s="61"/>
      <c r="C33" s="62"/>
      <c r="D33" s="58">
        <v>84.5</v>
      </c>
      <c r="E33" s="36">
        <v>77.2</v>
      </c>
      <c r="F33" s="36">
        <v>84</v>
      </c>
    </row>
    <row r="34" spans="1:6" x14ac:dyDescent="0.25">
      <c r="A34" t="s">
        <v>16</v>
      </c>
      <c r="B34" s="35"/>
      <c r="C34" s="63"/>
      <c r="D34" s="59">
        <f>+D31</f>
        <v>78.400000000000006</v>
      </c>
      <c r="E34" s="35">
        <f>+E31</f>
        <v>75.279552144195094</v>
      </c>
      <c r="F34" s="35">
        <f>+F31</f>
        <v>80.650000000000006</v>
      </c>
    </row>
    <row r="35" spans="1:6" x14ac:dyDescent="0.25">
      <c r="B35" s="25"/>
      <c r="C35" s="13"/>
      <c r="D35" s="60">
        <f t="shared" ref="D35" si="9">+D33/D34</f>
        <v>1.0778061224489794</v>
      </c>
      <c r="E35" s="25">
        <f t="shared" ref="E35" si="10">+E33/E34</f>
        <v>1.0255108831163922</v>
      </c>
      <c r="F35" s="25">
        <f>+F33/F34</f>
        <v>1.041537507749535</v>
      </c>
    </row>
    <row r="37" spans="1:6" s="7" customFormat="1" x14ac:dyDescent="0.25">
      <c r="A37" s="7" t="s">
        <v>64</v>
      </c>
      <c r="B37" s="7">
        <v>3</v>
      </c>
      <c r="C37" s="7">
        <v>3</v>
      </c>
      <c r="D37" s="7">
        <v>6</v>
      </c>
      <c r="E37" s="7">
        <v>6</v>
      </c>
      <c r="F37" s="7">
        <v>12</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3002D-E3B5-4D2F-B51B-7060828BD51B}">
  <sheetPr>
    <pageSetUpPr fitToPage="1"/>
  </sheetPr>
  <dimension ref="A1:O27"/>
  <sheetViews>
    <sheetView workbookViewId="0">
      <selection sqref="A1:F29"/>
    </sheetView>
  </sheetViews>
  <sheetFormatPr baseColWidth="10" defaultRowHeight="15" x14ac:dyDescent="0.25"/>
  <cols>
    <col min="1" max="1" width="75.85546875" customWidth="1"/>
    <col min="2" max="2" width="10.140625" style="7" customWidth="1"/>
    <col min="3" max="3" width="10.140625" style="7" hidden="1" customWidth="1"/>
    <col min="4" max="4" width="10.140625" style="7" customWidth="1"/>
    <col min="5" max="5" width="10.140625" style="7" hidden="1" customWidth="1"/>
    <col min="6" max="6" width="10.140625" style="7" customWidth="1"/>
    <col min="7" max="8" width="14.140625" style="7" hidden="1" customWidth="1"/>
    <col min="9" max="12" width="13.140625" style="7" hidden="1" customWidth="1"/>
    <col min="13" max="13" width="0" style="7" hidden="1" customWidth="1"/>
  </cols>
  <sheetData>
    <row r="1" spans="1:15" x14ac:dyDescent="0.25">
      <c r="A1" s="2" t="s">
        <v>20</v>
      </c>
      <c r="B1" s="64"/>
      <c r="C1" s="64"/>
      <c r="D1" s="64"/>
      <c r="E1" s="64"/>
      <c r="F1" s="64"/>
      <c r="N1" s="23"/>
    </row>
    <row r="2" spans="1:15" x14ac:dyDescent="0.25">
      <c r="A2" s="45"/>
      <c r="B2" s="65"/>
      <c r="C2" s="65"/>
      <c r="D2" s="64"/>
      <c r="E2" s="64"/>
      <c r="F2" s="64"/>
      <c r="N2" s="23"/>
    </row>
    <row r="3" spans="1:15" x14ac:dyDescent="0.25">
      <c r="A3" s="10" t="s">
        <v>7</v>
      </c>
      <c r="B3" s="33">
        <v>45473</v>
      </c>
      <c r="C3" s="33">
        <v>45382</v>
      </c>
      <c r="D3" s="33">
        <v>45291</v>
      </c>
      <c r="E3" s="33">
        <v>45199</v>
      </c>
      <c r="F3" s="33">
        <v>45107</v>
      </c>
      <c r="G3" s="33">
        <v>45016</v>
      </c>
      <c r="H3" s="33">
        <v>44926</v>
      </c>
      <c r="I3" s="33">
        <v>44834</v>
      </c>
      <c r="J3" s="33">
        <v>44742</v>
      </c>
      <c r="K3" s="33">
        <v>44651</v>
      </c>
      <c r="L3" s="33">
        <v>44561</v>
      </c>
      <c r="M3" s="33">
        <v>44196</v>
      </c>
    </row>
    <row r="4" spans="1:15" x14ac:dyDescent="0.25">
      <c r="A4" s="3" t="s">
        <v>41</v>
      </c>
      <c r="B4" s="37"/>
      <c r="C4" s="37"/>
      <c r="D4" s="37"/>
      <c r="E4" s="37"/>
      <c r="F4" s="37"/>
      <c r="O4" s="4"/>
    </row>
    <row r="5" spans="1:15" x14ac:dyDescent="0.25">
      <c r="A5" t="s">
        <v>50</v>
      </c>
      <c r="B5" s="66">
        <v>8553</v>
      </c>
      <c r="C5" s="66">
        <v>9173</v>
      </c>
      <c r="D5" s="66">
        <v>8680</v>
      </c>
      <c r="E5" s="66">
        <v>8371</v>
      </c>
      <c r="F5" s="66">
        <v>8143.38047018</v>
      </c>
      <c r="G5" s="66">
        <v>7903.0726916699996</v>
      </c>
      <c r="H5" s="66">
        <v>8101.5146716500003</v>
      </c>
      <c r="I5" s="28">
        <v>7859.7414282899999</v>
      </c>
      <c r="J5" s="28">
        <v>7658.6342157786003</v>
      </c>
      <c r="K5" s="28">
        <v>7431.4158295099996</v>
      </c>
      <c r="L5" s="66">
        <v>7570.7077637051998</v>
      </c>
      <c r="M5" s="66">
        <v>7208.3767287299997</v>
      </c>
    </row>
    <row r="6" spans="1:15" x14ac:dyDescent="0.25">
      <c r="A6" t="s">
        <v>40</v>
      </c>
      <c r="B6" s="66">
        <v>-750</v>
      </c>
      <c r="C6" s="66">
        <v>-903</v>
      </c>
      <c r="D6" s="66">
        <v>-650</v>
      </c>
      <c r="E6" s="66">
        <v>-650</v>
      </c>
      <c r="F6" s="66">
        <v>-650</v>
      </c>
      <c r="G6" s="66">
        <v>-650</v>
      </c>
      <c r="H6" s="66">
        <v>-650</v>
      </c>
      <c r="I6" s="28">
        <v>-650</v>
      </c>
      <c r="J6" s="28">
        <v>-650</v>
      </c>
      <c r="K6" s="28">
        <v>-599.156115</v>
      </c>
      <c r="L6" s="66">
        <v>-599.154943</v>
      </c>
      <c r="M6" s="66">
        <v>-599.15019099999995</v>
      </c>
    </row>
    <row r="7" spans="1:15" x14ac:dyDescent="0.25">
      <c r="A7" s="7" t="s">
        <v>49</v>
      </c>
      <c r="B7" s="66">
        <v>32</v>
      </c>
      <c r="C7" s="66">
        <f>13.505*0+13</f>
        <v>13</v>
      </c>
      <c r="D7" s="66">
        <v>0</v>
      </c>
      <c r="E7" s="66">
        <v>34.6</v>
      </c>
      <c r="F7" s="66">
        <v>22.168652479999999</v>
      </c>
      <c r="G7" s="66">
        <v>11.19679167</v>
      </c>
      <c r="H7" s="66">
        <v>0</v>
      </c>
      <c r="I7" s="28">
        <v>20.613883000000001</v>
      </c>
      <c r="J7" s="28">
        <v>12.666633190000001</v>
      </c>
      <c r="K7" s="28">
        <v>6.2134722199999999</v>
      </c>
      <c r="L7" s="66">
        <v>0</v>
      </c>
      <c r="M7" s="66"/>
    </row>
    <row r="8" spans="1:15" x14ac:dyDescent="0.25">
      <c r="A8" t="s">
        <v>51</v>
      </c>
      <c r="B8" s="66">
        <v>0</v>
      </c>
      <c r="C8" s="66">
        <v>-371.04338999999999</v>
      </c>
      <c r="D8" s="66">
        <f>-346.04339-25</f>
        <v>-371.04338999999999</v>
      </c>
      <c r="E8" s="66">
        <v>0</v>
      </c>
      <c r="F8" s="66">
        <v>0</v>
      </c>
      <c r="G8" s="66">
        <v>0</v>
      </c>
      <c r="H8" s="66">
        <v>-197.73908</v>
      </c>
      <c r="I8" s="28">
        <v>0</v>
      </c>
      <c r="J8" s="28">
        <v>0</v>
      </c>
      <c r="K8" s="67">
        <v>0</v>
      </c>
      <c r="L8" s="66">
        <v>-158.19126399999999</v>
      </c>
      <c r="M8" s="66">
        <f>-44.491293-88.982586</f>
        <v>-133.47387900000001</v>
      </c>
    </row>
    <row r="9" spans="1:15" x14ac:dyDescent="0.25">
      <c r="A9" t="s">
        <v>52</v>
      </c>
      <c r="B9" s="66">
        <v>0</v>
      </c>
      <c r="C9" s="66">
        <v>-375.79738099999997</v>
      </c>
      <c r="D9" s="66">
        <f>-350.797381-25</f>
        <v>-375.79738099999997</v>
      </c>
      <c r="E9" s="66">
        <v>0</v>
      </c>
      <c r="F9" s="66">
        <v>0</v>
      </c>
      <c r="G9" s="66">
        <v>0</v>
      </c>
      <c r="H9" s="66">
        <v>-200.49090000000001</v>
      </c>
      <c r="I9" s="28">
        <v>0</v>
      </c>
      <c r="J9" s="28">
        <v>0</v>
      </c>
      <c r="K9" s="67">
        <v>0</v>
      </c>
      <c r="L9" s="66">
        <v>-160.38499999999999</v>
      </c>
      <c r="M9" s="66">
        <f>-45.12-90.235</f>
        <v>-135.35499999999999</v>
      </c>
    </row>
    <row r="10" spans="1:15" x14ac:dyDescent="0.25">
      <c r="A10" s="7" t="s">
        <v>63</v>
      </c>
      <c r="B10" s="68">
        <v>-261.67599999999999</v>
      </c>
      <c r="C10" s="68">
        <v>-120.15900000000001</v>
      </c>
      <c r="D10" s="68">
        <v>0</v>
      </c>
      <c r="E10" s="68">
        <v>-340.2</v>
      </c>
      <c r="F10" s="68">
        <v>-220.07656344</v>
      </c>
      <c r="G10" s="68">
        <v>-97.558038709999991</v>
      </c>
      <c r="H10" s="68"/>
      <c r="I10" s="68">
        <v>-257.35387274499999</v>
      </c>
      <c r="J10" s="68">
        <v>-166.68403384429999</v>
      </c>
      <c r="K10" s="69">
        <v>-78.147851954999993</v>
      </c>
      <c r="L10" s="68"/>
    </row>
    <row r="11" spans="1:15" x14ac:dyDescent="0.25">
      <c r="A11" s="11" t="s">
        <v>55</v>
      </c>
      <c r="B11" s="70">
        <f>SUM(B5:B10)</f>
        <v>7573.3239999999996</v>
      </c>
      <c r="C11" s="70">
        <f>SUM(C5:C10)</f>
        <v>7416.0002290000002</v>
      </c>
      <c r="D11" s="70">
        <f t="shared" ref="D11:H11" si="0">SUM(D5:D10)</f>
        <v>7283.1592289999999</v>
      </c>
      <c r="E11" s="70">
        <f t="shared" si="0"/>
        <v>7415.4000000000005</v>
      </c>
      <c r="F11" s="70">
        <f t="shared" si="0"/>
        <v>7295.4725592199993</v>
      </c>
      <c r="G11" s="70">
        <f t="shared" si="0"/>
        <v>7166.7114446299993</v>
      </c>
      <c r="H11" s="70">
        <f t="shared" si="0"/>
        <v>7053.2846916500002</v>
      </c>
      <c r="I11" s="70">
        <f t="shared" ref="I11:K11" si="1">SUM(I5:I10)</f>
        <v>6973.0014385449995</v>
      </c>
      <c r="J11" s="70">
        <f t="shared" si="1"/>
        <v>6854.6168151243</v>
      </c>
      <c r="K11" s="70">
        <f t="shared" si="1"/>
        <v>6760.3253347749996</v>
      </c>
      <c r="L11" s="70">
        <f t="shared" ref="L11" si="2">SUM(L5:L9)</f>
        <v>6652.9765567051991</v>
      </c>
      <c r="M11" s="70">
        <f>SUM(M5:M9)</f>
        <v>6340.3976587300003</v>
      </c>
    </row>
    <row r="12" spans="1:15" x14ac:dyDescent="0.25">
      <c r="A12" s="14" t="s">
        <v>41</v>
      </c>
      <c r="B12" s="71">
        <f>(B11+D11)/2</f>
        <v>7428.2416144999997</v>
      </c>
      <c r="C12" s="71">
        <f>(C11+D11)/2</f>
        <v>7349.579729</v>
      </c>
      <c r="D12" s="71">
        <f>(D11+H11)/2</f>
        <v>7168.2219603249996</v>
      </c>
      <c r="E12" s="71">
        <f>(E11+H11)/2</f>
        <v>7234.3423458249999</v>
      </c>
      <c r="F12" s="80">
        <f>(F11+H11)/2</f>
        <v>7174.3786254349998</v>
      </c>
      <c r="G12" s="71">
        <f>(G11+H11)/2</f>
        <v>7109.9980681399993</v>
      </c>
      <c r="H12" s="71">
        <f>(H11+L11)/2</f>
        <v>6853.1306241776001</v>
      </c>
      <c r="I12" s="71">
        <f>(I11+L11)/2</f>
        <v>6812.9889976250997</v>
      </c>
      <c r="J12" s="71">
        <f>(J11+L11)/2</f>
        <v>6753.7966859147491</v>
      </c>
      <c r="K12" s="71">
        <f>(K11+L11)/2</f>
        <v>6706.6509457400989</v>
      </c>
      <c r="L12" s="71">
        <f>(L11+M11)/2</f>
        <v>6496.6871077176002</v>
      </c>
    </row>
    <row r="13" spans="1:15" x14ac:dyDescent="0.25">
      <c r="B13" s="72"/>
      <c r="C13" s="72"/>
      <c r="D13" s="72"/>
      <c r="G13" s="73"/>
      <c r="H13" s="73"/>
      <c r="I13" s="73"/>
      <c r="J13" s="73"/>
      <c r="K13" s="73"/>
      <c r="L13" s="73"/>
    </row>
    <row r="14" spans="1:15" x14ac:dyDescent="0.25">
      <c r="B14" s="72"/>
      <c r="C14" s="72"/>
      <c r="D14" s="72"/>
      <c r="G14" s="74"/>
      <c r="H14" s="74"/>
      <c r="I14" s="74"/>
      <c r="J14" s="74"/>
      <c r="K14" s="74"/>
      <c r="L14" s="74"/>
    </row>
    <row r="15" spans="1:15" x14ac:dyDescent="0.25">
      <c r="A15" s="3" t="s">
        <v>54</v>
      </c>
      <c r="B15" s="75"/>
      <c r="C15" s="75"/>
      <c r="D15" s="75"/>
      <c r="E15" s="37"/>
      <c r="F15" s="37"/>
    </row>
    <row r="16" spans="1:15" x14ac:dyDescent="0.25">
      <c r="A16" t="s">
        <v>42</v>
      </c>
      <c r="B16" s="66">
        <v>988.69539999999995</v>
      </c>
      <c r="C16" s="66">
        <v>988.69539999999995</v>
      </c>
      <c r="D16" s="66">
        <v>988.69539999999995</v>
      </c>
      <c r="E16" s="66">
        <v>988.69539999999995</v>
      </c>
      <c r="F16" s="66">
        <v>988.69539999999995</v>
      </c>
      <c r="G16" s="66">
        <v>988.69539999999995</v>
      </c>
      <c r="H16" s="66">
        <v>988.69539999999995</v>
      </c>
      <c r="I16" s="28">
        <v>988.69539999999995</v>
      </c>
      <c r="J16" s="28">
        <v>988.69539999999995</v>
      </c>
      <c r="K16" s="28">
        <v>988.69539999999995</v>
      </c>
      <c r="L16" s="66">
        <v>988.69539999999995</v>
      </c>
    </row>
    <row r="17" spans="1:12" x14ac:dyDescent="0.25">
      <c r="A17" s="8" t="s">
        <v>44</v>
      </c>
      <c r="B17" s="66">
        <v>-2.34212</v>
      </c>
      <c r="C17" s="66">
        <v>-2.34212</v>
      </c>
      <c r="D17" s="66">
        <v>-3.7313000000000001</v>
      </c>
      <c r="E17" s="66">
        <v>-1.7313000000000001</v>
      </c>
      <c r="F17" s="66">
        <v>-1.7313000000000001</v>
      </c>
      <c r="G17" s="66">
        <v>-1.74464</v>
      </c>
      <c r="H17" s="66">
        <v>-3.0185399999999998</v>
      </c>
      <c r="I17" s="28">
        <v>-2.4185400000000001</v>
      </c>
      <c r="J17" s="28">
        <v>-2.21854</v>
      </c>
      <c r="K17" s="28">
        <v>-2.2414000000000001</v>
      </c>
      <c r="L17" s="66">
        <v>-2.2111000000000001</v>
      </c>
    </row>
    <row r="18" spans="1:12" x14ac:dyDescent="0.25">
      <c r="A18" s="8" t="s">
        <v>45</v>
      </c>
      <c r="B18" s="66">
        <v>2207.1440950000001</v>
      </c>
      <c r="C18" s="66">
        <v>2206.279912</v>
      </c>
      <c r="D18" s="66">
        <f>2205498/1000</f>
        <v>2205.498</v>
      </c>
      <c r="E18" s="66">
        <v>2067.9720160000002</v>
      </c>
      <c r="F18" s="66">
        <v>2067.9720160000002</v>
      </c>
      <c r="G18" s="66">
        <v>2067.6066059999998</v>
      </c>
      <c r="H18" s="66">
        <v>2066.032639</v>
      </c>
      <c r="I18" s="28">
        <v>1828.531097</v>
      </c>
      <c r="J18" s="28">
        <v>1828.8004880000001</v>
      </c>
      <c r="K18" s="28">
        <v>1830.97912</v>
      </c>
      <c r="L18" s="66">
        <v>1831.3067940000001</v>
      </c>
    </row>
    <row r="19" spans="1:12" x14ac:dyDescent="0.25">
      <c r="A19" s="8" t="s">
        <v>46</v>
      </c>
      <c r="B19" s="66">
        <v>359.824276</v>
      </c>
      <c r="C19" s="66">
        <v>359.824276</v>
      </c>
      <c r="D19" s="66">
        <v>358.892</v>
      </c>
      <c r="E19" s="66">
        <v>358.89233899999999</v>
      </c>
      <c r="F19" s="66">
        <v>358.89233899999999</v>
      </c>
      <c r="G19" s="66">
        <v>358.88789100000002</v>
      </c>
      <c r="H19" s="66">
        <v>358.09761900000001</v>
      </c>
      <c r="I19" s="28">
        <v>358.09761900000001</v>
      </c>
      <c r="J19" s="28">
        <v>358.09761900000001</v>
      </c>
      <c r="K19" s="28">
        <v>358.07573400000001</v>
      </c>
      <c r="L19" s="66">
        <v>357.265806</v>
      </c>
    </row>
    <row r="20" spans="1:12" x14ac:dyDescent="0.25">
      <c r="A20" s="12" t="s">
        <v>56</v>
      </c>
      <c r="B20" s="34">
        <f t="shared" ref="B20:C20" si="3">B27</f>
        <v>322.53728330659595</v>
      </c>
      <c r="C20" s="34">
        <f t="shared" si="3"/>
        <v>554.78042252278931</v>
      </c>
      <c r="D20" s="34">
        <f>D27</f>
        <v>437.51765360930426</v>
      </c>
      <c r="E20" s="34">
        <f>E27</f>
        <v>420.72352530989542</v>
      </c>
      <c r="F20" s="34">
        <f>F27</f>
        <v>307.59889095129148</v>
      </c>
      <c r="G20" s="34">
        <f>G27</f>
        <v>188.46729955811844</v>
      </c>
      <c r="H20" s="34">
        <f t="shared" ref="H20:L20" si="4">H27</f>
        <v>289.54486622484166</v>
      </c>
      <c r="I20" s="34">
        <f t="shared" si="4"/>
        <v>406.77010774008312</v>
      </c>
      <c r="J20" s="34">
        <f t="shared" si="4"/>
        <v>306.53649840752121</v>
      </c>
      <c r="K20" s="34">
        <f t="shared" si="4"/>
        <v>217.90344499916515</v>
      </c>
      <c r="L20" s="34">
        <f t="shared" si="4"/>
        <v>286.8316906</v>
      </c>
    </row>
    <row r="21" spans="1:12" x14ac:dyDescent="0.25">
      <c r="A21" s="14" t="s">
        <v>43</v>
      </c>
      <c r="B21" s="71">
        <f>SUM(B16:B20)</f>
        <v>3875.8589343065955</v>
      </c>
      <c r="C21" s="71">
        <f>SUM(C16:C20)</f>
        <v>4107.2378905227888</v>
      </c>
      <c r="D21" s="71">
        <f>SUM(D16:D20)</f>
        <v>3986.8717536093036</v>
      </c>
      <c r="E21" s="71">
        <f t="shared" ref="E21" si="5">SUM(E16:E20)</f>
        <v>3834.551980309895</v>
      </c>
      <c r="F21" s="71">
        <f t="shared" ref="F21:L21" si="6">SUM(F16:F20)</f>
        <v>3721.4273459512915</v>
      </c>
      <c r="G21" s="71">
        <f t="shared" si="6"/>
        <v>3601.9125565581185</v>
      </c>
      <c r="H21" s="71">
        <f t="shared" si="6"/>
        <v>3699.351984224842</v>
      </c>
      <c r="I21" s="71">
        <f t="shared" si="6"/>
        <v>3579.6756837400831</v>
      </c>
      <c r="J21" s="71">
        <f t="shared" si="6"/>
        <v>3479.9114654075215</v>
      </c>
      <c r="K21" s="71">
        <f t="shared" si="6"/>
        <v>3393.4122989991647</v>
      </c>
      <c r="L21" s="71">
        <f t="shared" si="6"/>
        <v>3461.8885906</v>
      </c>
    </row>
    <row r="22" spans="1:12" x14ac:dyDescent="0.25">
      <c r="A22" s="8"/>
      <c r="B22" s="44"/>
      <c r="C22" s="44"/>
      <c r="D22" s="44"/>
      <c r="E22" s="8"/>
      <c r="F22" s="8"/>
      <c r="G22" s="66"/>
      <c r="H22" s="66"/>
      <c r="I22" s="66"/>
      <c r="J22" s="66"/>
      <c r="K22" s="66"/>
      <c r="L22" s="66"/>
    </row>
    <row r="23" spans="1:12" x14ac:dyDescent="0.25">
      <c r="A23" s="8" t="s">
        <v>57</v>
      </c>
      <c r="B23" s="44"/>
      <c r="C23" s="44"/>
      <c r="D23" s="44"/>
      <c r="E23" s="8"/>
      <c r="F23" s="8"/>
      <c r="G23" s="66"/>
      <c r="H23" s="66"/>
      <c r="I23" s="66"/>
      <c r="J23" s="66"/>
      <c r="K23" s="66"/>
      <c r="L23" s="66"/>
    </row>
    <row r="24" spans="1:12" x14ac:dyDescent="0.25">
      <c r="A24" s="9" t="s">
        <v>48</v>
      </c>
      <c r="B24" s="66">
        <v>102.494281</v>
      </c>
      <c r="C24" s="66">
        <v>867.60062569000002</v>
      </c>
      <c r="D24" s="66">
        <f>(831445+24717+25057)/1000</f>
        <v>881.21900000000005</v>
      </c>
      <c r="E24" s="66">
        <v>150.36966799999999</v>
      </c>
      <c r="F24" s="66">
        <v>162.830501</v>
      </c>
      <c r="G24" s="66">
        <v>173.80236099999999</v>
      </c>
      <c r="H24" s="66">
        <v>583.23</v>
      </c>
      <c r="I24" s="28">
        <v>238.40054649999999</v>
      </c>
      <c r="J24" s="28">
        <v>246.3478035</v>
      </c>
      <c r="K24" s="28">
        <v>252.80096449999999</v>
      </c>
      <c r="L24" s="66">
        <v>577.59100000000001</v>
      </c>
    </row>
    <row r="25" spans="1:12" x14ac:dyDescent="0.25">
      <c r="A25" s="9" t="s">
        <v>47</v>
      </c>
      <c r="B25" s="66">
        <v>546.84325733759999</v>
      </c>
      <c r="C25" s="66">
        <v>249.43178141800001</v>
      </c>
      <c r="D25" s="76">
        <v>0</v>
      </c>
      <c r="E25" s="66">
        <v>696.85084120520003</v>
      </c>
      <c r="F25" s="66">
        <v>456.58836517999998</v>
      </c>
      <c r="G25" s="66">
        <v>205.70907966999999</v>
      </c>
      <c r="H25" s="66">
        <v>0</v>
      </c>
      <c r="I25" s="28">
        <v>580.77966578999997</v>
      </c>
      <c r="J25" s="28">
        <v>370.97541927859999</v>
      </c>
      <c r="K25" s="28">
        <v>186.02722600999999</v>
      </c>
      <c r="L25" s="66">
        <v>0</v>
      </c>
    </row>
    <row r="26" spans="1:12" x14ac:dyDescent="0.25">
      <c r="A26" s="12" t="s">
        <v>58</v>
      </c>
      <c r="B26" s="77">
        <v>49.671744549427878</v>
      </c>
      <c r="C26" s="77">
        <v>49.665561983033008</v>
      </c>
      <c r="D26" s="77">
        <v>49.649139840301245</v>
      </c>
      <c r="E26" s="77">
        <v>49.659270607670642</v>
      </c>
      <c r="F26" s="77">
        <v>49.659270607670642</v>
      </c>
      <c r="G26" s="77">
        <v>49.660505418596358</v>
      </c>
      <c r="H26" s="77">
        <v>49.645057048650045</v>
      </c>
      <c r="I26" s="78">
        <v>49.655753598218197</v>
      </c>
      <c r="J26" s="78">
        <v>49.655753598218197</v>
      </c>
      <c r="K26" s="78">
        <v>49.655753598218197</v>
      </c>
      <c r="L26" s="77">
        <v>49.66</v>
      </c>
    </row>
    <row r="27" spans="1:12" x14ac:dyDescent="0.25">
      <c r="A27" s="12" t="s">
        <v>56</v>
      </c>
      <c r="B27" s="79">
        <f>(B24+B25)*B26/100</f>
        <v>322.53728330659595</v>
      </c>
      <c r="C27" s="79">
        <f>(C24+C25)*C26/100</f>
        <v>554.78042252278931</v>
      </c>
      <c r="D27" s="79">
        <f>(D24+D25)*D26/100</f>
        <v>437.51765360930426</v>
      </c>
      <c r="E27" s="79">
        <f t="shared" ref="E27" si="7">(E24+E25)*E26/100</f>
        <v>420.72352530989542</v>
      </c>
      <c r="F27" s="79">
        <f t="shared" ref="F27:L27" si="8">(F24+F25)*F26/100</f>
        <v>307.59889095129148</v>
      </c>
      <c r="G27" s="79">
        <f t="shared" si="8"/>
        <v>188.46729955811844</v>
      </c>
      <c r="H27" s="79">
        <f>(H24+H25)*H26/100</f>
        <v>289.54486622484166</v>
      </c>
      <c r="I27" s="79">
        <f t="shared" si="8"/>
        <v>406.77010774008312</v>
      </c>
      <c r="J27" s="79">
        <f>(J24+J25)*J26/100</f>
        <v>306.53649840752121</v>
      </c>
      <c r="K27" s="79">
        <f t="shared" si="8"/>
        <v>217.90344499916515</v>
      </c>
      <c r="L27" s="79">
        <f t="shared" si="8"/>
        <v>286.8316906</v>
      </c>
    </row>
  </sheetData>
  <pageMargins left="0.7" right="0.7" top="0.75" bottom="0.75" header="0.3" footer="0.3"/>
  <pageSetup paperSize="9" scale="82" orientation="portrait" r:id="rId1"/>
  <ignoredErrors>
    <ignoredError sqref="L23:L26 H23 H25:H26"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Definisjoner</vt:lpstr>
      <vt:lpstr>2.kvartal 2024</vt:lpstr>
      <vt:lpstr>Hjelpeark</vt:lpstr>
      <vt:lpstr>'2.kvartal 2024'!Utskriftsområde</vt:lpstr>
      <vt:lpstr>Definisjoner!Utskriftsområde</vt:lpstr>
      <vt:lpstr>Hjelpeark!Utskriftsområde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 Lisbeth Nilsen</dc:creator>
  <cp:lastModifiedBy>Ann Lisbeth Nilsen</cp:lastModifiedBy>
  <cp:lastPrinted>2024-08-12T13:14:36Z</cp:lastPrinted>
  <dcterms:created xsi:type="dcterms:W3CDTF">2023-02-16T15:01:40Z</dcterms:created>
  <dcterms:modified xsi:type="dcterms:W3CDTF">2024-08-12T13:14:38Z</dcterms:modified>
</cp:coreProperties>
</file>