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R:\Økonomi\Endelige filer\2025 4. kvartal\"/>
    </mc:Choice>
  </mc:AlternateContent>
  <xr:revisionPtr revIDLastSave="0" documentId="13_ncr:1_{234BCF63-B7CA-4DBF-B486-853395B0D9AC}" xr6:coauthVersionLast="47" xr6:coauthVersionMax="47" xr10:uidLastSave="{00000000-0000-0000-0000-000000000000}"/>
  <bookViews>
    <workbookView xWindow="28680" yWindow="-120" windowWidth="29040" windowHeight="15720" activeTab="1" xr2:uid="{B164FD53-D228-49D8-A910-48AC78DB7DDA}"/>
  </bookViews>
  <sheets>
    <sheet name="Definitions" sheetId="4" r:id="rId1"/>
    <sheet name="Q4 2025" sheetId="1" r:id="rId2"/>
    <sheet name="Support sheet" sheetId="2" r:id="rId3"/>
  </sheets>
  <definedNames>
    <definedName name="_xlnm.Print_Area" localSheetId="0">Definitions!$A$1:$B$34</definedName>
    <definedName name="_xlnm.Print_Area" localSheetId="1">'Q4 2025'!$A$1:$E$37</definedName>
    <definedName name="_xlnm.Print_Area" localSheetId="2">'Support sheet'!$A$1:$J$30</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 l="1"/>
  <c r="E34" i="1"/>
  <c r="E35" i="1"/>
  <c r="D31" i="1"/>
  <c r="D34" i="1"/>
  <c r="D35" i="1"/>
  <c r="E27" i="1"/>
  <c r="D27" i="1"/>
  <c r="C27" i="1"/>
  <c r="B27" i="1"/>
  <c r="E23" i="1"/>
  <c r="D23" i="1"/>
  <c r="C23" i="1"/>
  <c r="B23" i="1"/>
  <c r="E19" i="1"/>
  <c r="D19" i="1"/>
  <c r="E15" i="1"/>
  <c r="D15" i="1"/>
  <c r="C15" i="1"/>
  <c r="B15" i="1"/>
  <c r="E11" i="1"/>
  <c r="D11" i="1"/>
  <c r="C11" i="1"/>
  <c r="B11" i="1"/>
  <c r="E7" i="1"/>
  <c r="D7" i="1"/>
  <c r="C7" i="1"/>
  <c r="B7" i="1"/>
  <c r="N12" i="2"/>
  <c r="O12" i="2"/>
  <c r="P12" i="2"/>
  <c r="I12" i="2"/>
  <c r="H12" i="2"/>
  <c r="G12" i="2"/>
  <c r="E12" i="2"/>
  <c r="D12" i="2"/>
  <c r="C12" i="2"/>
  <c r="B11" i="2"/>
  <c r="B12" i="2"/>
  <c r="B28" i="2"/>
  <c r="B20" i="2"/>
  <c r="B21" i="2"/>
  <c r="C21" i="2"/>
  <c r="C11" i="2"/>
  <c r="C28" i="2"/>
  <c r="F28" i="2"/>
  <c r="E28" i="2"/>
  <c r="E20" i="2"/>
  <c r="E21" i="2"/>
  <c r="D28" i="2"/>
  <c r="D20" i="2"/>
  <c r="D21" i="2"/>
  <c r="E11" i="2"/>
  <c r="D11" i="2"/>
  <c r="I7" i="2"/>
  <c r="I11" i="2"/>
  <c r="R28" i="2"/>
  <c r="R20" i="2"/>
  <c r="R21" i="2"/>
  <c r="Q28" i="2"/>
  <c r="Q20" i="2"/>
  <c r="Q21" i="2"/>
  <c r="P28" i="2"/>
  <c r="P20" i="2"/>
  <c r="P21" i="2"/>
  <c r="O28" i="2"/>
  <c r="O20" i="2"/>
  <c r="O21" i="2"/>
  <c r="N28" i="2"/>
  <c r="N20" i="2"/>
  <c r="N21" i="2"/>
  <c r="M28" i="2"/>
  <c r="M20" i="2"/>
  <c r="M21" i="2"/>
  <c r="L28" i="2"/>
  <c r="L20" i="2"/>
  <c r="L21" i="2"/>
  <c r="K28" i="2"/>
  <c r="K20" i="2"/>
  <c r="K21" i="2"/>
  <c r="I28" i="2"/>
  <c r="I20" i="2"/>
  <c r="I21" i="2"/>
  <c r="H28" i="2"/>
  <c r="H20" i="2"/>
  <c r="H21" i="2"/>
  <c r="G28" i="2"/>
  <c r="G20" i="2"/>
  <c r="G21" i="2"/>
  <c r="F20" i="2"/>
  <c r="F21" i="2"/>
  <c r="J24" i="2"/>
  <c r="J28" i="2"/>
  <c r="J20" i="2"/>
  <c r="J18" i="2"/>
  <c r="Q11" i="2"/>
  <c r="R11" i="2"/>
  <c r="R12" i="2"/>
  <c r="O11" i="2"/>
  <c r="N11" i="2"/>
  <c r="K12" i="2"/>
  <c r="J8" i="2"/>
  <c r="J11" i="2"/>
  <c r="J9" i="2"/>
  <c r="S8" i="2"/>
  <c r="S9" i="2"/>
  <c r="S11" i="2"/>
  <c r="P11" i="2"/>
  <c r="M11" i="2"/>
  <c r="L11" i="2"/>
  <c r="K11" i="2"/>
  <c r="G11" i="2"/>
  <c r="H11" i="2"/>
  <c r="F11" i="2"/>
  <c r="L12" i="2"/>
  <c r="J21" i="2"/>
  <c r="Q12" i="2"/>
  <c r="M12" i="2"/>
  <c r="J12" i="2"/>
  <c r="F12" i="2"/>
</calcChain>
</file>

<file path=xl/sharedStrings.xml><?xml version="1.0" encoding="utf-8"?>
<sst xmlns="http://schemas.openxmlformats.org/spreadsheetml/2006/main" count="96" uniqueCount="71">
  <si>
    <t>MNOK</t>
  </si>
  <si>
    <t>*)</t>
  </si>
  <si>
    <t>Alternative Performance Measures - APMs</t>
  </si>
  <si>
    <t>Sparebanken Møre has prepared Alternative Performance Measures (APMs) in accordance with ESMA's guidelines for APMs. We use APMs in our reports to provide additional information to the accounts and also as important financial performance figures for the management. The APM's do not intend to be a substitute for accounting figures prepared in accordance with IFRS nor should they be given more emphasize. The key figures are not defined under IFRS or any other legislation and are not necessarily directly comparable with similar key figures in other banks or companies. All figures are stated in NOK million unless stated otherwise.</t>
  </si>
  <si>
    <t>Return on equity</t>
  </si>
  <si>
    <t>Definition</t>
  </si>
  <si>
    <t>Profit/loss for the financial year as a percentage of average equity for the year (proposed dividend in line with the Group's dividend policy is deducted). Additional Tier 1 capital (AT1) classified as equity is excluded from this calculation, both in profit/loss and in equity.</t>
  </si>
  <si>
    <t>Justification</t>
  </si>
  <si>
    <t>Return on equity is one of Sparebanken Møre’s most important financial performance figures. It provides relevant information about the profitability of the Group by measuring the profitability of the operation in relation to the invested capital. The profit/loss is adjusted for interest on AT1-capital, which pursuant to IFRS, is classified as equity, but in this context more naturally is classified as liability since the AT1-capital bears interest and does not entitle to dividend payments.</t>
  </si>
  <si>
    <t>Cost income ratio</t>
  </si>
  <si>
    <t>Total operating expenses as a percentage of total income.</t>
  </si>
  <si>
    <t>This key figure provides information about the relation between income and expenses and is a useful performance indicator for evaluating the cost-efficiency of the Group.</t>
  </si>
  <si>
    <t>Losses as a percentage of loans and guarantees</t>
  </si>
  <si>
    <t>«Impairment on loans, guarantees etc.» as a percentage of «Gross loans to and receivables from customers and guarantees» at the beginning of the accounting period (annualised).</t>
  </si>
  <si>
    <t>This key figure specifies recognised impairments in relation to gross lending and guarantees and gives relevant information about the bank’s losses in relation to lending and guarantee volumes. This key figure is considered to be more suitable as a comparison figure against other banks than the impairments itself since this figure is viewed in context of the lending and guarantee volume.</t>
  </si>
  <si>
    <t>Deposit-to-loan ratio</t>
  </si>
  <si>
    <t>«Deposit from customers» as a percentage of «Gross loans to and receivables from customers».</t>
  </si>
  <si>
    <t>The deposit-to-loan ratio provides important information about how the Group finances its operations. Receivables from customers represent an important share of the financing of the Group’s lending, and this key figure provides important information about the Group’s dependence on market funding.</t>
  </si>
  <si>
    <t>Lending growth as a percentage</t>
  </si>
  <si>
    <t>The period’s change in «Lending to and receivables from customers» as a percentage of «Lending to and receivables from customers» over the last 12 months.</t>
  </si>
  <si>
    <t>This key figure provides information about the activity and growth in the bank’s lending.</t>
  </si>
  <si>
    <t>Deposit growht as a percentage</t>
  </si>
  <si>
    <t>The period’s change in «Receivables from customers» as a percentage of «Receivables from customers» over the last 12 months.</t>
  </si>
  <si>
    <t>This key figure provides information about the activity and growth in deposits, which is an important part of the financing of the Group’s lending.</t>
  </si>
  <si>
    <t>Book value per equity certificate</t>
  </si>
  <si>
    <t>The total equity belonging to the owners of the bank’s equity certificates (the equity certificate capital, the share premium fund, the dividend equalisation fund and the equity certificate holders’ share of other equity, including proposed dividends) divided by the number of equity certificates issued.</t>
  </si>
  <si>
    <t>This key figure provides information about the value of the book equity per equity certificate. This allows the reader to assess the market price of the equity certificate. The key figure is calculated as equity certificate holders’ share of the equity at the end of the period, divided by the number of equity certificates.</t>
  </si>
  <si>
    <t>Price/book value (P/B)</t>
  </si>
  <si>
    <t>Market price on the bank’s equity certificates (MORG) divided by the book value per equity certificate for the Group.</t>
  </si>
  <si>
    <t>This key figure provides information about the book value per equity certificate compared to the market price at a certain time. This allows the reader to assess the market price of the equity certificate.</t>
  </si>
  <si>
    <t>Average equity</t>
  </si>
  <si>
    <t>Total equity</t>
  </si>
  <si>
    <t>Additional Tier 1 capital</t>
  </si>
  <si>
    <t>Interests on issued Additional Tier 1 capital - paid, not allocated</t>
  </si>
  <si>
    <t>Proposed dividend to EC-holders</t>
  </si>
  <si>
    <t>Proposed dividend funds to the local community</t>
  </si>
  <si>
    <t xml:space="preserve">50 per cent of the profit expected to be allocated </t>
  </si>
  <si>
    <t>Equity - basis for calculation of average</t>
  </si>
  <si>
    <t>Total Average equity</t>
  </si>
  <si>
    <t>Booked equity EC-holders</t>
  </si>
  <si>
    <t>EC capital</t>
  </si>
  <si>
    <t>ECs owned by the bank</t>
  </si>
  <si>
    <t>Dividend equalisation fund</t>
  </si>
  <si>
    <t>Share premium</t>
  </si>
  <si>
    <t>Proportion of Other equity, incl. proposed dividend, excl. proposed dividend funds to the local community, incl. the period's profit *)</t>
  </si>
  <si>
    <t>Total equity EC-holders</t>
  </si>
  <si>
    <t>Other equity (excl. proposed dividend/dividend funds)</t>
  </si>
  <si>
    <t xml:space="preserve">Other equity (the period's profit) </t>
  </si>
  <si>
    <t>Equity fraction, in per cent</t>
  </si>
  <si>
    <t>The proportion of Other equity, incl.dividend, excl. dividend funds to the local community, incl.the period's profit *)</t>
  </si>
  <si>
    <t>Profit after tax</t>
  </si>
  <si>
    <t>Interests on AT1 capital</t>
  </si>
  <si>
    <t>Average equity (see support sheet)</t>
  </si>
  <si>
    <t>Total operating expenses</t>
  </si>
  <si>
    <t>Total income</t>
  </si>
  <si>
    <t>Losses on loans and guarantees</t>
  </si>
  <si>
    <t>Gross loans to and receivables from customers, and guarantees per 1.1.</t>
  </si>
  <si>
    <t>Deposits from customers</t>
  </si>
  <si>
    <t>Gross loans to and receivables from customers</t>
  </si>
  <si>
    <t>Net loans to and receivables from customers, OB</t>
  </si>
  <si>
    <t>Net loans to and receivables from customers, CB</t>
  </si>
  <si>
    <t>Deposit from customers, OB</t>
  </si>
  <si>
    <t>Deposits from customers, CB</t>
  </si>
  <si>
    <t>Book value per equity certificate (EC)</t>
  </si>
  <si>
    <t>Equity certificate capital</t>
  </si>
  <si>
    <t>Number of ECs issued</t>
  </si>
  <si>
    <t>Market price per equity certificate</t>
  </si>
  <si>
    <t>Months</t>
  </si>
  <si>
    <t>Allocated dividend previous year</t>
  </si>
  <si>
    <t>Q4 2025</t>
  </si>
  <si>
    <t>Q4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</si>
</sst>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 #,##0_-;_-* &quot;-&quot;??_-;_-@_-"/>
    <numFmt numFmtId="165" formatCode="#,##0_ ;\-#,##0\ "/>
    <numFmt numFmtId="166" formatCode="0.0\ %"/>
    <numFmt numFmtId="167" formatCode="#,##0.0_ ;\-#,##0.0\ "/>
    <numFmt numFmtId="168" formatCode="0.0"/>
    <numFmt numFmtId="169" formatCode="#,##0.00_ ;\-#,##0.00\ "/>
    <numFmt numFmtId="170" formatCode="&quot;kr&quot;#,##0"/>
  </numFmts>
  <fonts count="29" x14ac:knownFonts="1">
    <font>
      <sz val="11"/>
      <color theme="1"/>
      <name val="Aptos Narrow"/>
      <family val="2"/>
      <scheme val="minor"/>
    </font>
    <font>
      <sz val="11"/>
      <color theme="1"/>
      <name val="Aptos Narrow"/>
      <family val="2"/>
      <scheme val="minor"/>
    </font>
    <font>
      <sz val="11"/>
      <color rgb="FFFF0000"/>
      <name val="Aptos Narrow"/>
      <family val="2"/>
      <scheme val="minor"/>
    </font>
    <font>
      <sz val="9"/>
      <color theme="1"/>
      <name val="Aptos Narrow"/>
      <family val="2"/>
      <scheme val="minor"/>
    </font>
    <font>
      <b/>
      <i/>
      <sz val="11"/>
      <color rgb="FFFF0000"/>
      <name val="Aptos Narrow"/>
      <family val="2"/>
      <scheme val="minor"/>
    </font>
    <font>
      <sz val="11"/>
      <name val="Aptos Narrow"/>
      <family val="2"/>
      <scheme val="minor"/>
    </font>
    <font>
      <sz val="10"/>
      <name val="Helv"/>
    </font>
    <font>
      <sz val="10"/>
      <color theme="4"/>
      <name val="Aptos Narrow"/>
      <family val="2"/>
      <scheme val="minor"/>
    </font>
    <font>
      <sz val="10"/>
      <color theme="1"/>
      <name val="Arial"/>
      <family val="2"/>
    </font>
    <font>
      <i/>
      <sz val="9"/>
      <color theme="1"/>
      <name val="Aptos Narrow"/>
      <family val="2"/>
      <scheme val="minor"/>
    </font>
    <font>
      <b/>
      <sz val="11"/>
      <color theme="1"/>
      <name val="Calibri"/>
      <family val="2"/>
    </font>
    <font>
      <b/>
      <u/>
      <sz val="11"/>
      <color theme="1"/>
      <name val="Calibri"/>
      <family val="2"/>
    </font>
    <font>
      <b/>
      <i/>
      <u/>
      <sz val="11"/>
      <color theme="1"/>
      <name val="Calibri"/>
      <family val="2"/>
    </font>
    <font>
      <sz val="11"/>
      <name val="Calibri"/>
      <family val="2"/>
    </font>
    <font>
      <b/>
      <sz val="11"/>
      <name val="Calibri"/>
      <family val="2"/>
    </font>
    <font>
      <b/>
      <i/>
      <u/>
      <sz val="11"/>
      <name val="Calibri"/>
      <family val="2"/>
    </font>
    <font>
      <b/>
      <u/>
      <sz val="11"/>
      <name val="Calibri"/>
      <family val="2"/>
    </font>
    <font>
      <sz val="11"/>
      <color theme="4"/>
      <name val="Calibri"/>
      <family val="2"/>
    </font>
    <font>
      <sz val="10"/>
      <name val="Calibri"/>
      <family val="2"/>
    </font>
    <font>
      <b/>
      <i/>
      <sz val="11"/>
      <name val="Calibri"/>
      <family val="2"/>
    </font>
    <font>
      <sz val="11"/>
      <color theme="1"/>
      <name val="Calibri"/>
      <family val="2"/>
    </font>
    <font>
      <b/>
      <sz val="16"/>
      <color theme="1"/>
      <name val="Calibri"/>
      <family val="2"/>
    </font>
    <font>
      <b/>
      <i/>
      <sz val="11"/>
      <color rgb="FFFF0000"/>
      <name val="Calibri"/>
      <family val="2"/>
    </font>
    <font>
      <sz val="11"/>
      <color rgb="FFFF0000"/>
      <name val="Calibri"/>
      <family val="2"/>
    </font>
    <font>
      <i/>
      <sz val="11"/>
      <name val="Calibri"/>
      <family val="2"/>
    </font>
    <font>
      <sz val="10"/>
      <color theme="4"/>
      <name val="Calibri"/>
      <family val="2"/>
    </font>
    <font>
      <i/>
      <sz val="11"/>
      <color theme="4"/>
      <name val="Calibri"/>
      <family val="2"/>
    </font>
    <font>
      <i/>
      <sz val="11"/>
      <color theme="1"/>
      <name val="Calibri"/>
      <family val="2"/>
    </font>
    <font>
      <b/>
      <i/>
      <sz val="11"/>
      <color theme="1"/>
      <name val="Calibri"/>
      <family val="2"/>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cellStyleXfs>
  <cellXfs count="97">
    <xf numFmtId="0" fontId="0" fillId="0" borderId="0" xfId="0"/>
    <xf numFmtId="0" fontId="3" fillId="0" borderId="0" xfId="0" applyFont="1"/>
    <xf numFmtId="0" fontId="4" fillId="0" borderId="0" xfId="0" applyFont="1"/>
    <xf numFmtId="0" fontId="5" fillId="0" borderId="0" xfId="0" applyFont="1"/>
    <xf numFmtId="0" fontId="2" fillId="0" borderId="0" xfId="0" applyFont="1"/>
    <xf numFmtId="0" fontId="7" fillId="0" borderId="0" xfId="0" applyFont="1"/>
    <xf numFmtId="0" fontId="8" fillId="0" borderId="0" xfId="0" applyFont="1" applyAlignment="1">
      <alignment vertical="top"/>
    </xf>
    <xf numFmtId="0" fontId="9" fillId="0" borderId="0" xfId="0" applyFont="1"/>
    <xf numFmtId="14" fontId="10" fillId="2" borderId="0" xfId="0" applyNumberFormat="1" applyFont="1" applyFill="1"/>
    <xf numFmtId="14" fontId="10" fillId="0" borderId="0" xfId="0" applyNumberFormat="1" applyFont="1"/>
    <xf numFmtId="0" fontId="11" fillId="2" borderId="0" xfId="0" applyFont="1" applyFill="1"/>
    <xf numFmtId="0" fontId="12" fillId="0" borderId="0" xfId="0" applyFont="1"/>
    <xf numFmtId="0" fontId="11" fillId="0" borderId="0" xfId="0" applyFont="1"/>
    <xf numFmtId="0" fontId="15" fillId="0" borderId="0" xfId="0" applyFont="1"/>
    <xf numFmtId="0" fontId="16" fillId="0" borderId="0" xfId="0" applyFont="1"/>
    <xf numFmtId="165" fontId="13" fillId="0" borderId="0" xfId="1" applyNumberFormat="1" applyFont="1" applyFill="1"/>
    <xf numFmtId="0" fontId="20" fillId="0" borderId="0" xfId="0" applyFont="1"/>
    <xf numFmtId="0" fontId="13" fillId="0" borderId="0" xfId="0" applyFont="1"/>
    <xf numFmtId="0" fontId="10" fillId="0" borderId="0" xfId="0" applyFont="1"/>
    <xf numFmtId="0" fontId="18" fillId="0" borderId="0" xfId="0" applyFont="1"/>
    <xf numFmtId="0" fontId="10" fillId="0" borderId="3" xfId="0" applyFont="1" applyBorder="1"/>
    <xf numFmtId="0" fontId="20" fillId="0" borderId="4" xfId="0" applyFont="1" applyBorder="1"/>
    <xf numFmtId="0" fontId="20" fillId="0" borderId="5" xfId="0" applyFont="1" applyBorder="1" applyAlignment="1">
      <alignment vertical="top"/>
    </xf>
    <xf numFmtId="0" fontId="20" fillId="0" borderId="7" xfId="0" applyFont="1" applyBorder="1" applyAlignment="1">
      <alignment vertical="top"/>
    </xf>
    <xf numFmtId="0" fontId="10" fillId="0" borderId="5" xfId="0" applyFont="1" applyBorder="1"/>
    <xf numFmtId="0" fontId="20" fillId="0" borderId="6" xfId="0" applyFont="1" applyBorder="1"/>
    <xf numFmtId="0" fontId="13" fillId="0" borderId="6" xfId="0" applyFont="1" applyBorder="1" applyAlignment="1">
      <alignment horizontal="left" vertical="center" wrapText="1" indent="1"/>
    </xf>
    <xf numFmtId="0" fontId="13" fillId="0" borderId="8" xfId="0" applyFont="1" applyBorder="1" applyAlignment="1">
      <alignment horizontal="left" vertical="center" wrapText="1" indent="1"/>
    </xf>
    <xf numFmtId="0" fontId="21" fillId="0" borderId="0" xfId="0" applyFont="1"/>
    <xf numFmtId="0" fontId="19" fillId="0" borderId="0" xfId="0" applyFont="1"/>
    <xf numFmtId="0" fontId="22" fillId="0" borderId="0" xfId="0" applyFont="1"/>
    <xf numFmtId="0" fontId="23" fillId="0" borderId="0" xfId="0" applyFont="1"/>
    <xf numFmtId="14" fontId="13" fillId="0" borderId="0" xfId="0" applyNumberFormat="1" applyFont="1"/>
    <xf numFmtId="14" fontId="17" fillId="0" borderId="0" xfId="0" applyNumberFormat="1" applyFont="1"/>
    <xf numFmtId="14" fontId="14" fillId="0" borderId="0" xfId="0" applyNumberFormat="1" applyFont="1"/>
    <xf numFmtId="165" fontId="13" fillId="0" borderId="0" xfId="1" applyNumberFormat="1" applyFont="1"/>
    <xf numFmtId="3" fontId="13" fillId="0" borderId="0" xfId="0" applyNumberFormat="1" applyFont="1"/>
    <xf numFmtId="0" fontId="10" fillId="0" borderId="1" xfId="0" applyFont="1" applyBorder="1"/>
    <xf numFmtId="165" fontId="14" fillId="0" borderId="1" xfId="1" applyNumberFormat="1" applyFont="1" applyBorder="1"/>
    <xf numFmtId="0" fontId="10" fillId="0" borderId="2" xfId="0" applyFont="1" applyBorder="1"/>
    <xf numFmtId="165" fontId="14" fillId="0" borderId="2" xfId="1" applyNumberFormat="1" applyFont="1" applyBorder="1"/>
    <xf numFmtId="0" fontId="24" fillId="0" borderId="0" xfId="0" applyFont="1"/>
    <xf numFmtId="3" fontId="13" fillId="0" borderId="0" xfId="1" applyNumberFormat="1" applyFont="1"/>
    <xf numFmtId="166" fontId="14" fillId="0" borderId="0" xfId="2" applyNumberFormat="1" applyFont="1"/>
    <xf numFmtId="165" fontId="13" fillId="0" borderId="1" xfId="0" applyNumberFormat="1" applyFont="1" applyBorder="1"/>
    <xf numFmtId="165" fontId="24" fillId="0" borderId="0" xfId="1" applyNumberFormat="1" applyFont="1"/>
    <xf numFmtId="169" fontId="13" fillId="0" borderId="1" xfId="1" applyNumberFormat="1" applyFont="1" applyFill="1" applyBorder="1"/>
    <xf numFmtId="169" fontId="13" fillId="0" borderId="1" xfId="1" applyNumberFormat="1" applyFont="1" applyBorder="1"/>
    <xf numFmtId="165" fontId="13" fillId="0" borderId="1" xfId="1" applyNumberFormat="1" applyFont="1" applyBorder="1"/>
    <xf numFmtId="165" fontId="20" fillId="0" borderId="1" xfId="1" applyNumberFormat="1" applyFont="1" applyBorder="1"/>
    <xf numFmtId="165" fontId="13" fillId="0" borderId="0" xfId="0" applyNumberFormat="1" applyFont="1"/>
    <xf numFmtId="170" fontId="13" fillId="0" borderId="0" xfId="3" applyNumberFormat="1" applyFont="1" applyProtection="1">
      <protection locked="0"/>
    </xf>
    <xf numFmtId="170" fontId="13" fillId="0" borderId="1" xfId="3" applyNumberFormat="1" applyFont="1" applyBorder="1" applyAlignment="1" applyProtection="1">
      <alignment wrapText="1"/>
      <protection locked="0"/>
    </xf>
    <xf numFmtId="170" fontId="24" fillId="0" borderId="0" xfId="3" applyNumberFormat="1" applyFont="1" applyProtection="1">
      <protection locked="0"/>
    </xf>
    <xf numFmtId="0" fontId="13" fillId="0" borderId="0" xfId="3" applyFont="1" applyProtection="1">
      <protection locked="0"/>
    </xf>
    <xf numFmtId="170" fontId="13" fillId="0" borderId="1" xfId="3" applyNumberFormat="1" applyFont="1" applyBorder="1" applyProtection="1">
      <protection locked="0"/>
    </xf>
    <xf numFmtId="0" fontId="13" fillId="0" borderId="0" xfId="0" applyFont="1" applyAlignment="1">
      <alignment horizontal="left" vertical="top" wrapText="1"/>
    </xf>
    <xf numFmtId="0" fontId="10" fillId="0" borderId="5" xfId="0" applyFont="1" applyBorder="1" applyAlignment="1">
      <alignment horizontal="left"/>
    </xf>
    <xf numFmtId="0" fontId="10" fillId="0" borderId="6" xfId="0" applyFont="1" applyBorder="1" applyAlignment="1">
      <alignment horizontal="left"/>
    </xf>
    <xf numFmtId="0" fontId="10" fillId="0" borderId="5" xfId="0" applyFont="1" applyBorder="1" applyAlignment="1">
      <alignment horizontal="left" wrapText="1"/>
    </xf>
    <xf numFmtId="0" fontId="10" fillId="0" borderId="6" xfId="0" applyFont="1" applyBorder="1" applyAlignment="1">
      <alignment horizontal="left" wrapText="1"/>
    </xf>
    <xf numFmtId="164" fontId="13" fillId="2" borderId="0" xfId="1" applyNumberFormat="1" applyFont="1" applyFill="1"/>
    <xf numFmtId="164" fontId="13" fillId="0" borderId="0" xfId="1" applyNumberFormat="1" applyFont="1" applyFill="1"/>
    <xf numFmtId="164" fontId="13" fillId="2" borderId="1" xfId="1" applyNumberFormat="1" applyFont="1" applyFill="1" applyBorder="1"/>
    <xf numFmtId="164" fontId="13" fillId="0" borderId="1" xfId="1" applyNumberFormat="1" applyFont="1" applyFill="1" applyBorder="1"/>
    <xf numFmtId="166" fontId="14" fillId="2" borderId="0" xfId="2" applyNumberFormat="1" applyFont="1" applyFill="1"/>
    <xf numFmtId="166" fontId="14" fillId="0" borderId="0" xfId="2" applyNumberFormat="1" applyFont="1" applyFill="1"/>
    <xf numFmtId="43" fontId="15" fillId="2" borderId="0" xfId="0" applyNumberFormat="1" applyFont="1" applyFill="1"/>
    <xf numFmtId="0" fontId="15" fillId="2" borderId="0" xfId="0" applyFont="1" applyFill="1"/>
    <xf numFmtId="165" fontId="13" fillId="2" borderId="1" xfId="1" applyNumberFormat="1" applyFont="1" applyFill="1" applyBorder="1"/>
    <xf numFmtId="10" fontId="14" fillId="2" borderId="0" xfId="2" applyNumberFormat="1" applyFont="1" applyFill="1"/>
    <xf numFmtId="10" fontId="14" fillId="0" borderId="0" xfId="2" applyNumberFormat="1" applyFont="1" applyFill="1"/>
    <xf numFmtId="0" fontId="12" fillId="2" borderId="0" xfId="0" applyFont="1" applyFill="1"/>
    <xf numFmtId="165" fontId="17" fillId="2" borderId="0" xfId="1" applyNumberFormat="1" applyFont="1" applyFill="1"/>
    <xf numFmtId="165" fontId="13" fillId="2" borderId="0" xfId="1" applyNumberFormat="1" applyFont="1" applyFill="1"/>
    <xf numFmtId="165" fontId="17" fillId="2" borderId="1" xfId="1" applyNumberFormat="1" applyFont="1" applyFill="1" applyBorder="1"/>
    <xf numFmtId="165" fontId="13" fillId="0" borderId="1" xfId="1" applyNumberFormat="1" applyFont="1" applyFill="1" applyBorder="1"/>
    <xf numFmtId="166" fontId="10" fillId="2" borderId="0" xfId="2" applyNumberFormat="1" applyFont="1" applyFill="1"/>
    <xf numFmtId="164" fontId="13" fillId="2" borderId="0" xfId="1" applyNumberFormat="1" applyFont="1" applyFill="1" applyBorder="1" applyAlignment="1">
      <alignment horizontal="left" vertical="center" indent="1"/>
    </xf>
    <xf numFmtId="168" fontId="13" fillId="0" borderId="0" xfId="0" applyNumberFormat="1" applyFont="1"/>
    <xf numFmtId="3" fontId="25" fillId="2" borderId="1" xfId="3" applyNumberFormat="1" applyFont="1" applyFill="1" applyBorder="1" applyProtection="1">
      <protection locked="0"/>
    </xf>
    <xf numFmtId="167" fontId="13" fillId="0" borderId="1" xfId="0" applyNumberFormat="1" applyFont="1" applyBorder="1"/>
    <xf numFmtId="3" fontId="18" fillId="2" borderId="1" xfId="3" applyNumberFormat="1" applyFont="1" applyFill="1" applyBorder="1" applyProtection="1">
      <protection locked="0"/>
    </xf>
    <xf numFmtId="3" fontId="18" fillId="0" borderId="1" xfId="3" applyNumberFormat="1" applyFont="1" applyBorder="1" applyProtection="1">
      <protection locked="0"/>
    </xf>
    <xf numFmtId="167" fontId="19" fillId="2" borderId="0" xfId="1" applyNumberFormat="1" applyFont="1" applyFill="1"/>
    <xf numFmtId="167" fontId="14" fillId="0" borderId="0" xfId="1" applyNumberFormat="1" applyFont="1" applyFill="1"/>
    <xf numFmtId="167" fontId="14" fillId="2" borderId="0" xfId="1" applyNumberFormat="1" applyFont="1" applyFill="1"/>
    <xf numFmtId="168" fontId="26" fillId="2" borderId="0" xfId="0" applyNumberFormat="1" applyFont="1" applyFill="1"/>
    <xf numFmtId="168" fontId="13" fillId="2" borderId="0" xfId="0" applyNumberFormat="1" applyFont="1" applyFill="1"/>
    <xf numFmtId="167" fontId="27" fillId="2" borderId="1" xfId="0" applyNumberFormat="1" applyFont="1" applyFill="1" applyBorder="1"/>
    <xf numFmtId="167" fontId="13" fillId="2" borderId="1" xfId="0" applyNumberFormat="1" applyFont="1" applyFill="1" applyBorder="1"/>
    <xf numFmtId="169" fontId="28" fillId="2" borderId="0" xfId="1" applyNumberFormat="1" applyFont="1" applyFill="1"/>
    <xf numFmtId="169" fontId="10" fillId="0" borderId="0" xfId="1" applyNumberFormat="1" applyFont="1" applyFill="1"/>
    <xf numFmtId="169" fontId="14" fillId="2" borderId="0" xfId="1" applyNumberFormat="1" applyFont="1" applyFill="1"/>
    <xf numFmtId="0" fontId="27" fillId="0" borderId="0" xfId="0" applyFont="1"/>
    <xf numFmtId="0" fontId="27" fillId="2" borderId="0" xfId="0" applyFont="1" applyFill="1"/>
    <xf numFmtId="0" fontId="13" fillId="2" borderId="0" xfId="0" applyFont="1" applyFill="1"/>
  </cellXfs>
  <cellStyles count="4">
    <cellStyle name="Komma" xfId="1" builtinId="3"/>
    <cellStyle name="Normal" xfId="0" builtinId="0"/>
    <cellStyle name="Normal 2" xfId="3" xr:uid="{C31D48DD-2E5D-4F58-9558-2077782D2728}"/>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74598-1465-4832-9F87-0C4A282C3A98}">
  <sheetPr>
    <pageSetUpPr fitToPage="1"/>
  </sheetPr>
  <dimension ref="A1:C34"/>
  <sheetViews>
    <sheetView zoomScaleNormal="100" workbookViewId="0">
      <selection activeCell="B4" sqref="B4"/>
    </sheetView>
  </sheetViews>
  <sheetFormatPr baseColWidth="10" defaultColWidth="11.42578125" defaultRowHeight="15" x14ac:dyDescent="0.25"/>
  <cols>
    <col min="1" max="1" width="24.7109375" customWidth="1"/>
    <col min="2" max="2" width="93.140625" customWidth="1"/>
  </cols>
  <sheetData>
    <row r="1" spans="1:3" ht="21" x14ac:dyDescent="0.35">
      <c r="A1" s="28" t="s">
        <v>2</v>
      </c>
    </row>
    <row r="2" spans="1:3" ht="84" customHeight="1" x14ac:dyDescent="0.25">
      <c r="A2" s="56" t="s">
        <v>3</v>
      </c>
      <c r="B2" s="56"/>
      <c r="C2" s="6"/>
    </row>
    <row r="3" spans="1:3" x14ac:dyDescent="0.25">
      <c r="A3" s="20" t="s">
        <v>4</v>
      </c>
      <c r="B3" s="21"/>
    </row>
    <row r="4" spans="1:3" ht="45" x14ac:dyDescent="0.25">
      <c r="A4" s="22" t="s">
        <v>5</v>
      </c>
      <c r="B4" s="26" t="s">
        <v>6</v>
      </c>
    </row>
    <row r="5" spans="1:3" x14ac:dyDescent="0.25">
      <c r="A5" s="22"/>
      <c r="B5" s="26"/>
    </row>
    <row r="6" spans="1:3" ht="75" x14ac:dyDescent="0.25">
      <c r="A6" s="23" t="s">
        <v>7</v>
      </c>
      <c r="B6" s="27" t="s">
        <v>8</v>
      </c>
    </row>
    <row r="7" spans="1:3" x14ac:dyDescent="0.25">
      <c r="A7" s="24" t="s">
        <v>9</v>
      </c>
      <c r="B7" s="25"/>
    </row>
    <row r="8" spans="1:3" x14ac:dyDescent="0.25">
      <c r="A8" s="22" t="s">
        <v>5</v>
      </c>
      <c r="B8" s="26" t="s">
        <v>10</v>
      </c>
    </row>
    <row r="9" spans="1:3" x14ac:dyDescent="0.25">
      <c r="A9" s="22"/>
      <c r="B9" s="26"/>
    </row>
    <row r="10" spans="1:3" ht="30" x14ac:dyDescent="0.25">
      <c r="A10" s="23" t="s">
        <v>7</v>
      </c>
      <c r="B10" s="27" t="s">
        <v>11</v>
      </c>
    </row>
    <row r="11" spans="1:3" x14ac:dyDescent="0.25">
      <c r="A11" s="57" t="s">
        <v>12</v>
      </c>
      <c r="B11" s="58"/>
    </row>
    <row r="12" spans="1:3" ht="30" x14ac:dyDescent="0.25">
      <c r="A12" s="22" t="s">
        <v>5</v>
      </c>
      <c r="B12" s="26" t="s">
        <v>13</v>
      </c>
    </row>
    <row r="13" spans="1:3" x14ac:dyDescent="0.25">
      <c r="A13" s="22"/>
      <c r="B13" s="26"/>
    </row>
    <row r="14" spans="1:3" ht="60" x14ac:dyDescent="0.25">
      <c r="A14" s="23" t="s">
        <v>7</v>
      </c>
      <c r="B14" s="27" t="s">
        <v>14</v>
      </c>
    </row>
    <row r="15" spans="1:3" x14ac:dyDescent="0.25">
      <c r="A15" s="24" t="s">
        <v>15</v>
      </c>
      <c r="B15" s="25"/>
    </row>
    <row r="16" spans="1:3" x14ac:dyDescent="0.25">
      <c r="A16" s="22" t="s">
        <v>5</v>
      </c>
      <c r="B16" s="26" t="s">
        <v>16</v>
      </c>
    </row>
    <row r="17" spans="1:2" x14ac:dyDescent="0.25">
      <c r="A17" s="22"/>
      <c r="B17" s="26"/>
    </row>
    <row r="18" spans="1:2" ht="60" x14ac:dyDescent="0.25">
      <c r="A18" s="23" t="s">
        <v>7</v>
      </c>
      <c r="B18" s="27" t="s">
        <v>17</v>
      </c>
    </row>
    <row r="19" spans="1:2" x14ac:dyDescent="0.25">
      <c r="A19" s="59" t="s">
        <v>18</v>
      </c>
      <c r="B19" s="60"/>
    </row>
    <row r="20" spans="1:2" ht="30" x14ac:dyDescent="0.25">
      <c r="A20" s="22" t="s">
        <v>5</v>
      </c>
      <c r="B20" s="26" t="s">
        <v>19</v>
      </c>
    </row>
    <row r="21" spans="1:2" x14ac:dyDescent="0.25">
      <c r="A21" s="22"/>
      <c r="B21" s="26"/>
    </row>
    <row r="22" spans="1:2" x14ac:dyDescent="0.25">
      <c r="A22" s="23" t="s">
        <v>7</v>
      </c>
      <c r="B22" s="27" t="s">
        <v>20</v>
      </c>
    </row>
    <row r="23" spans="1:2" x14ac:dyDescent="0.25">
      <c r="A23" s="59" t="s">
        <v>21</v>
      </c>
      <c r="B23" s="60"/>
    </row>
    <row r="24" spans="1:2" ht="30" x14ac:dyDescent="0.25">
      <c r="A24" s="22" t="s">
        <v>5</v>
      </c>
      <c r="B24" s="26" t="s">
        <v>22</v>
      </c>
    </row>
    <row r="25" spans="1:2" x14ac:dyDescent="0.25">
      <c r="A25" s="22"/>
      <c r="B25" s="26"/>
    </row>
    <row r="26" spans="1:2" ht="30" x14ac:dyDescent="0.25">
      <c r="A26" s="23" t="s">
        <v>7</v>
      </c>
      <c r="B26" s="27" t="s">
        <v>23</v>
      </c>
    </row>
    <row r="27" spans="1:2" x14ac:dyDescent="0.25">
      <c r="A27" s="59" t="s">
        <v>24</v>
      </c>
      <c r="B27" s="60"/>
    </row>
    <row r="28" spans="1:2" ht="60" x14ac:dyDescent="0.25">
      <c r="A28" s="22" t="s">
        <v>5</v>
      </c>
      <c r="B28" s="26" t="s">
        <v>25</v>
      </c>
    </row>
    <row r="29" spans="1:2" x14ac:dyDescent="0.25">
      <c r="A29" s="22"/>
      <c r="B29" s="26"/>
    </row>
    <row r="30" spans="1:2" ht="60" x14ac:dyDescent="0.25">
      <c r="A30" s="23" t="s">
        <v>7</v>
      </c>
      <c r="B30" s="27" t="s">
        <v>26</v>
      </c>
    </row>
    <row r="31" spans="1:2" x14ac:dyDescent="0.25">
      <c r="A31" s="24" t="s">
        <v>27</v>
      </c>
      <c r="B31" s="25"/>
    </row>
    <row r="32" spans="1:2" ht="30" x14ac:dyDescent="0.25">
      <c r="A32" s="22" t="s">
        <v>5</v>
      </c>
      <c r="B32" s="26" t="s">
        <v>28</v>
      </c>
    </row>
    <row r="33" spans="1:2" x14ac:dyDescent="0.25">
      <c r="A33" s="22"/>
      <c r="B33" s="26"/>
    </row>
    <row r="34" spans="1:2" ht="45" x14ac:dyDescent="0.25">
      <c r="A34" s="23" t="s">
        <v>7</v>
      </c>
      <c r="B34" s="27" t="s">
        <v>29</v>
      </c>
    </row>
  </sheetData>
  <mergeCells count="5">
    <mergeCell ref="A2:B2"/>
    <mergeCell ref="A11:B11"/>
    <mergeCell ref="A19:B19"/>
    <mergeCell ref="A23:B23"/>
    <mergeCell ref="A27:B27"/>
  </mergeCell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A37BE-A1B2-419F-95AC-CDD412D1B270}">
  <sheetPr>
    <pageSetUpPr fitToPage="1"/>
  </sheetPr>
  <dimension ref="A1:E37"/>
  <sheetViews>
    <sheetView tabSelected="1" workbookViewId="0">
      <selection activeCell="I20" sqref="I20"/>
    </sheetView>
  </sheetViews>
  <sheetFormatPr baseColWidth="10" defaultRowHeight="15" x14ac:dyDescent="0.25"/>
  <cols>
    <col min="1" max="1" width="65.28515625" bestFit="1" customWidth="1"/>
    <col min="2" max="2" width="13" bestFit="1" customWidth="1"/>
    <col min="3" max="3" width="13" customWidth="1"/>
    <col min="4" max="4" width="15.7109375" customWidth="1"/>
  </cols>
  <sheetData>
    <row r="1" spans="1:5" x14ac:dyDescent="0.25">
      <c r="A1" s="18" t="s">
        <v>2</v>
      </c>
      <c r="B1" s="2"/>
      <c r="C1" s="7"/>
      <c r="D1" s="1"/>
    </row>
    <row r="2" spans="1:5" x14ac:dyDescent="0.25">
      <c r="A2" s="19" t="s">
        <v>0</v>
      </c>
      <c r="B2" s="8" t="s">
        <v>69</v>
      </c>
      <c r="C2" s="9" t="s">
        <v>70</v>
      </c>
      <c r="D2" s="8">
        <v>46022</v>
      </c>
      <c r="E2" s="9">
        <v>45657</v>
      </c>
    </row>
    <row r="3" spans="1:5" x14ac:dyDescent="0.25">
      <c r="A3" s="12" t="s">
        <v>4</v>
      </c>
      <c r="B3" s="10"/>
      <c r="C3" s="11"/>
      <c r="D3" s="10"/>
      <c r="E3" s="12"/>
    </row>
    <row r="4" spans="1:5" x14ac:dyDescent="0.25">
      <c r="A4" s="16" t="s">
        <v>50</v>
      </c>
      <c r="B4" s="61">
        <v>296.65496008999799</v>
      </c>
      <c r="C4" s="62">
        <v>250.34834044999991</v>
      </c>
      <c r="D4" s="61">
        <v>1030</v>
      </c>
      <c r="E4" s="62">
        <v>1085.5943404499999</v>
      </c>
    </row>
    <row r="5" spans="1:5" x14ac:dyDescent="0.25">
      <c r="A5" s="16" t="s">
        <v>51</v>
      </c>
      <c r="B5" s="61">
        <v>14.932693999999998</v>
      </c>
      <c r="C5" s="62">
        <v>15.341999999999999</v>
      </c>
      <c r="D5" s="61">
        <v>60</v>
      </c>
      <c r="E5" s="62">
        <v>62.542999999999999</v>
      </c>
    </row>
    <row r="6" spans="1:5" x14ac:dyDescent="0.25">
      <c r="A6" s="17" t="s">
        <v>52</v>
      </c>
      <c r="B6" s="63">
        <v>7980.4129963125006</v>
      </c>
      <c r="C6" s="64">
        <v>7674.7208481050002</v>
      </c>
      <c r="D6" s="63">
        <v>7773.5162608500004</v>
      </c>
      <c r="E6" s="64">
        <v>7458.00247812</v>
      </c>
    </row>
    <row r="7" spans="1:5" x14ac:dyDescent="0.25">
      <c r="A7" s="16"/>
      <c r="B7" s="65">
        <f>(B4-B5)/B6*12/B37</f>
        <v>0.14120686045705808</v>
      </c>
      <c r="C7" s="66">
        <f t="shared" ref="C7:E7" si="0">(C4-C5)/C6*12/C37</f>
        <v>0.12248332941413831</v>
      </c>
      <c r="D7" s="65">
        <f>(D4-D5)/D6*12/D37</f>
        <v>0.12478265529400651</v>
      </c>
      <c r="E7" s="66">
        <f t="shared" si="0"/>
        <v>0.13717497995628031</v>
      </c>
    </row>
    <row r="8" spans="1:5" x14ac:dyDescent="0.25">
      <c r="A8" s="12" t="s">
        <v>9</v>
      </c>
      <c r="B8" s="67"/>
      <c r="C8" s="14"/>
      <c r="D8" s="68"/>
      <c r="E8" s="14"/>
    </row>
    <row r="9" spans="1:5" x14ac:dyDescent="0.25">
      <c r="A9" s="16" t="s">
        <v>53</v>
      </c>
      <c r="B9" s="61">
        <v>244.12321376999955</v>
      </c>
      <c r="C9" s="62">
        <v>236.12749343999999</v>
      </c>
      <c r="D9" s="61">
        <v>993.25325776999955</v>
      </c>
      <c r="E9" s="62">
        <v>955.68850633</v>
      </c>
    </row>
    <row r="10" spans="1:5" x14ac:dyDescent="0.25">
      <c r="A10" s="16" t="s">
        <v>54</v>
      </c>
      <c r="B10" s="63">
        <v>612.782042459997</v>
      </c>
      <c r="C10" s="64">
        <v>589.58363998000095</v>
      </c>
      <c r="D10" s="63">
        <v>2390.0116174599971</v>
      </c>
      <c r="E10" s="64">
        <v>2401.179862</v>
      </c>
    </row>
    <row r="11" spans="1:5" x14ac:dyDescent="0.25">
      <c r="A11" s="16"/>
      <c r="B11" s="65">
        <f t="shared" ref="B11:C11" si="1">+B9/B10</f>
        <v>0.3983850649245097</v>
      </c>
      <c r="C11" s="66">
        <f t="shared" si="1"/>
        <v>0.40049872050046975</v>
      </c>
      <c r="D11" s="65">
        <f>+D9/D10</f>
        <v>0.41558511704038786</v>
      </c>
      <c r="E11" s="66">
        <f>+E9/E10</f>
        <v>0.39800787998196197</v>
      </c>
    </row>
    <row r="12" spans="1:5" x14ac:dyDescent="0.25">
      <c r="A12" s="12" t="s">
        <v>12</v>
      </c>
      <c r="B12" s="68"/>
      <c r="C12" s="14"/>
      <c r="D12" s="68"/>
      <c r="E12" s="14"/>
    </row>
    <row r="13" spans="1:5" x14ac:dyDescent="0.25">
      <c r="A13" s="16" t="s">
        <v>55</v>
      </c>
      <c r="B13" s="61">
        <v>-23.478860360000006</v>
      </c>
      <c r="C13" s="62">
        <v>20.972001169999999</v>
      </c>
      <c r="D13" s="61">
        <v>47.073157639999998</v>
      </c>
      <c r="E13" s="62">
        <v>19.76421333</v>
      </c>
    </row>
    <row r="14" spans="1:5" x14ac:dyDescent="0.25">
      <c r="A14" s="16" t="s">
        <v>56</v>
      </c>
      <c r="B14" s="63">
        <v>89335.679999999993</v>
      </c>
      <c r="C14" s="64">
        <v>83082.025257000001</v>
      </c>
      <c r="D14" s="69">
        <v>89335.679999999993</v>
      </c>
      <c r="E14" s="64">
        <v>83082.025257000001</v>
      </c>
    </row>
    <row r="15" spans="1:5" x14ac:dyDescent="0.25">
      <c r="A15" s="16"/>
      <c r="B15" s="70">
        <f>+B13/B14*12/B37</f>
        <v>-1.0512646396154373E-3</v>
      </c>
      <c r="C15" s="71">
        <f>+C13/C14*12/C37</f>
        <v>1.0097010083770447E-3</v>
      </c>
      <c r="D15" s="70">
        <f>+D13/D14*12/D37</f>
        <v>5.2692449019249642E-4</v>
      </c>
      <c r="E15" s="71">
        <f>+E13/E14*12/E37</f>
        <v>2.3788795794111653E-4</v>
      </c>
    </row>
    <row r="16" spans="1:5" x14ac:dyDescent="0.25">
      <c r="A16" s="12" t="s">
        <v>15</v>
      </c>
      <c r="B16" s="72"/>
      <c r="C16" s="14"/>
      <c r="D16" s="72"/>
      <c r="E16" s="14"/>
    </row>
    <row r="17" spans="1:5" x14ac:dyDescent="0.25">
      <c r="A17" s="16" t="s">
        <v>57</v>
      </c>
      <c r="B17" s="73"/>
      <c r="C17" s="15"/>
      <c r="D17" s="74">
        <v>53334.936325739989</v>
      </c>
      <c r="E17" s="15">
        <v>49549.730045730001</v>
      </c>
    </row>
    <row r="18" spans="1:5" x14ac:dyDescent="0.25">
      <c r="A18" s="16" t="s">
        <v>58</v>
      </c>
      <c r="B18" s="75"/>
      <c r="C18" s="76"/>
      <c r="D18" s="69">
        <v>89720.200075749992</v>
      </c>
      <c r="E18" s="76">
        <v>87127.343400760001</v>
      </c>
    </row>
    <row r="19" spans="1:5" x14ac:dyDescent="0.25">
      <c r="A19" s="16"/>
      <c r="B19" s="77"/>
      <c r="C19" s="66"/>
      <c r="D19" s="65">
        <f>+D17/D18</f>
        <v>0.59445850857119986</v>
      </c>
      <c r="E19" s="66">
        <f t="shared" ref="E19" si="2">+E17/E18</f>
        <v>0.56870470407683504</v>
      </c>
    </row>
    <row r="20" spans="1:5" x14ac:dyDescent="0.25">
      <c r="A20" s="12" t="s">
        <v>18</v>
      </c>
      <c r="B20" s="72"/>
      <c r="C20" s="14"/>
      <c r="D20" s="72"/>
      <c r="E20" s="14"/>
    </row>
    <row r="21" spans="1:5" x14ac:dyDescent="0.25">
      <c r="A21" s="16" t="s">
        <v>59</v>
      </c>
      <c r="B21" s="78">
        <v>89428.966962999999</v>
      </c>
      <c r="C21" s="62">
        <v>86272.277114729994</v>
      </c>
      <c r="D21" s="61">
        <v>86874.597646149996</v>
      </c>
      <c r="E21" s="15">
        <v>81571.601448899994</v>
      </c>
    </row>
    <row r="22" spans="1:5" x14ac:dyDescent="0.25">
      <c r="A22" s="16" t="s">
        <v>60</v>
      </c>
      <c r="B22" s="63">
        <v>89468.528995529981</v>
      </c>
      <c r="C22" s="64">
        <v>86874.597646149996</v>
      </c>
      <c r="D22" s="63">
        <v>89468.528995529996</v>
      </c>
      <c r="E22" s="64">
        <v>86874.597646149996</v>
      </c>
    </row>
    <row r="23" spans="1:5" x14ac:dyDescent="0.25">
      <c r="A23" s="16"/>
      <c r="B23" s="65">
        <f>(B22-B21)/B21</f>
        <v>4.4238498859492173E-4</v>
      </c>
      <c r="C23" s="66">
        <f t="shared" ref="C23:E23" si="3">(C22-C21)/C21</f>
        <v>6.9816231999881104E-3</v>
      </c>
      <c r="D23" s="65">
        <f>(D22-D21)/D21</f>
        <v>2.985834086904637E-2</v>
      </c>
      <c r="E23" s="66">
        <f t="shared" si="3"/>
        <v>6.501032348337589E-2</v>
      </c>
    </row>
    <row r="24" spans="1:5" x14ac:dyDescent="0.25">
      <c r="A24" s="12" t="s">
        <v>21</v>
      </c>
      <c r="B24" s="72"/>
      <c r="C24" s="14"/>
      <c r="D24" s="73"/>
      <c r="E24" s="14"/>
    </row>
    <row r="25" spans="1:5" x14ac:dyDescent="0.25">
      <c r="A25" s="16" t="s">
        <v>61</v>
      </c>
      <c r="B25" s="74">
        <v>52572</v>
      </c>
      <c r="C25" s="15">
        <v>49203.247713620003</v>
      </c>
      <c r="D25" s="74">
        <v>49549.730045730001</v>
      </c>
      <c r="E25" s="15">
        <v>47410.041121380003</v>
      </c>
    </row>
    <row r="26" spans="1:5" x14ac:dyDescent="0.25">
      <c r="A26" s="16" t="s">
        <v>62</v>
      </c>
      <c r="B26" s="69">
        <v>53334.936325739989</v>
      </c>
      <c r="C26" s="76">
        <v>49549.730045730001</v>
      </c>
      <c r="D26" s="69">
        <v>53334.936325739989</v>
      </c>
      <c r="E26" s="76">
        <v>49549.730045730001</v>
      </c>
    </row>
    <row r="27" spans="1:5" x14ac:dyDescent="0.25">
      <c r="A27" s="16"/>
      <c r="B27" s="65">
        <f t="shared" ref="B27:E27" si="4">(B26-B25)/B25</f>
        <v>1.4512218019858273E-2</v>
      </c>
      <c r="C27" s="66">
        <f t="shared" si="4"/>
        <v>7.0418589871677796E-3</v>
      </c>
      <c r="D27" s="65">
        <f>(D26-D25)/D25</f>
        <v>7.6392066647317333E-2</v>
      </c>
      <c r="E27" s="66">
        <f t="shared" si="4"/>
        <v>4.5131555968743603E-2</v>
      </c>
    </row>
    <row r="28" spans="1:5" x14ac:dyDescent="0.25">
      <c r="A28" s="12" t="s">
        <v>63</v>
      </c>
      <c r="B28" s="72"/>
      <c r="C28" s="14"/>
      <c r="D28" s="72"/>
      <c r="E28" s="14"/>
    </row>
    <row r="29" spans="1:5" x14ac:dyDescent="0.25">
      <c r="A29" s="17" t="s">
        <v>64</v>
      </c>
      <c r="B29" s="73"/>
      <c r="C29" s="79"/>
      <c r="D29" s="74">
        <v>4235.0418468346943</v>
      </c>
      <c r="E29" s="15">
        <v>4056.9250737357002</v>
      </c>
    </row>
    <row r="30" spans="1:5" x14ac:dyDescent="0.25">
      <c r="A30" s="16" t="s">
        <v>65</v>
      </c>
      <c r="B30" s="80"/>
      <c r="C30" s="81"/>
      <c r="D30" s="82">
        <v>49795520</v>
      </c>
      <c r="E30" s="83">
        <v>49795520</v>
      </c>
    </row>
    <row r="31" spans="1:5" x14ac:dyDescent="0.25">
      <c r="A31" s="16"/>
      <c r="B31" s="84"/>
      <c r="C31" s="85"/>
      <c r="D31" s="86">
        <f>ROUND(+D29*1000000/D30,2)</f>
        <v>85.05</v>
      </c>
      <c r="E31" s="85">
        <f>ROUND(+E29*1000000/E30,2)</f>
        <v>81.47</v>
      </c>
    </row>
    <row r="32" spans="1:5" x14ac:dyDescent="0.25">
      <c r="A32" s="12" t="s">
        <v>27</v>
      </c>
      <c r="B32" s="72"/>
      <c r="C32" s="14"/>
      <c r="D32" s="68"/>
      <c r="E32" s="14"/>
    </row>
    <row r="33" spans="1:5" x14ac:dyDescent="0.25">
      <c r="A33" s="16" t="s">
        <v>66</v>
      </c>
      <c r="B33" s="87"/>
      <c r="C33" s="79"/>
      <c r="D33" s="88">
        <v>117</v>
      </c>
      <c r="E33" s="79">
        <v>97</v>
      </c>
    </row>
    <row r="34" spans="1:5" x14ac:dyDescent="0.25">
      <c r="A34" s="16" t="s">
        <v>24</v>
      </c>
      <c r="B34" s="89"/>
      <c r="C34" s="81"/>
      <c r="D34" s="90">
        <f>+D31</f>
        <v>85.05</v>
      </c>
      <c r="E34" s="81">
        <f>+E31</f>
        <v>81.47</v>
      </c>
    </row>
    <row r="35" spans="1:5" x14ac:dyDescent="0.25">
      <c r="A35" s="16"/>
      <c r="B35" s="91"/>
      <c r="C35" s="92"/>
      <c r="D35" s="93">
        <f t="shared" ref="D35:E35" si="5">+D33/D34</f>
        <v>1.3756613756613758</v>
      </c>
      <c r="E35" s="92">
        <f t="shared" si="5"/>
        <v>1.190622314962563</v>
      </c>
    </row>
    <row r="36" spans="1:5" x14ac:dyDescent="0.25">
      <c r="A36" s="16"/>
      <c r="B36" s="94"/>
      <c r="C36" s="16"/>
      <c r="D36" s="95"/>
      <c r="E36" s="16"/>
    </row>
    <row r="37" spans="1:5" s="3" customFormat="1" x14ac:dyDescent="0.25">
      <c r="A37" s="17" t="s">
        <v>67</v>
      </c>
      <c r="B37" s="17">
        <v>3</v>
      </c>
      <c r="C37" s="17">
        <v>3</v>
      </c>
      <c r="D37" s="96">
        <v>12</v>
      </c>
      <c r="E37" s="17">
        <v>12</v>
      </c>
    </row>
  </sheetData>
  <pageMargins left="0.7" right="0.7" top="0.75" bottom="0.75" header="0.3" footer="0.3"/>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15D44-E264-4B21-BF32-4DE5EEC915DA}">
  <sheetPr>
    <pageSetUpPr fitToPage="1"/>
  </sheetPr>
  <dimension ref="A1:U31"/>
  <sheetViews>
    <sheetView workbookViewId="0">
      <selection activeCell="A8" sqref="A8"/>
    </sheetView>
  </sheetViews>
  <sheetFormatPr baseColWidth="10" defaultRowHeight="15" x14ac:dyDescent="0.25"/>
  <cols>
    <col min="1" max="1" width="75.85546875" customWidth="1"/>
    <col min="2" max="2" width="10.140625" style="3" customWidth="1"/>
    <col min="3" max="4" width="10.140625" bestFit="1" customWidth="1"/>
    <col min="5" max="12" width="10.140625" customWidth="1"/>
    <col min="13" max="19" width="10.140625" bestFit="1" customWidth="1"/>
  </cols>
  <sheetData>
    <row r="1" spans="1:21" x14ac:dyDescent="0.25">
      <c r="A1" s="18" t="s">
        <v>2</v>
      </c>
      <c r="B1" s="29"/>
      <c r="C1" s="30"/>
      <c r="D1" s="18"/>
      <c r="E1" s="30"/>
      <c r="F1" s="30"/>
      <c r="G1" s="18"/>
      <c r="H1" s="16"/>
      <c r="I1" s="18"/>
      <c r="J1" s="18"/>
      <c r="K1" s="16"/>
      <c r="L1" s="18"/>
      <c r="M1" s="16"/>
      <c r="N1" s="16"/>
      <c r="O1" s="31"/>
      <c r="P1" s="31"/>
      <c r="Q1" s="31"/>
      <c r="R1" s="16"/>
      <c r="S1" s="16"/>
    </row>
    <row r="2" spans="1:21" x14ac:dyDescent="0.25">
      <c r="A2" s="18"/>
      <c r="B2" s="32"/>
      <c r="C2" s="33"/>
      <c r="D2" s="18"/>
      <c r="E2" s="33"/>
      <c r="F2" s="33"/>
      <c r="G2" s="33"/>
      <c r="H2" s="33"/>
      <c r="I2" s="33"/>
      <c r="J2" s="18"/>
      <c r="K2" s="18"/>
      <c r="L2" s="18"/>
      <c r="M2" s="16"/>
      <c r="N2" s="16"/>
      <c r="O2" s="31"/>
      <c r="P2" s="31"/>
      <c r="Q2" s="31"/>
      <c r="R2" s="16"/>
      <c r="S2" s="16"/>
      <c r="T2" s="5"/>
    </row>
    <row r="3" spans="1:21" x14ac:dyDescent="0.25">
      <c r="A3" s="17" t="s">
        <v>0</v>
      </c>
      <c r="B3" s="34">
        <v>46022</v>
      </c>
      <c r="C3" s="9">
        <v>45930</v>
      </c>
      <c r="D3" s="9">
        <v>45838</v>
      </c>
      <c r="E3" s="9">
        <v>45747</v>
      </c>
      <c r="F3" s="9">
        <v>45657</v>
      </c>
      <c r="G3" s="9">
        <v>45565</v>
      </c>
      <c r="H3" s="9">
        <v>45473</v>
      </c>
      <c r="I3" s="9">
        <v>45382</v>
      </c>
      <c r="J3" s="9">
        <v>45291</v>
      </c>
      <c r="K3" s="9">
        <v>45199</v>
      </c>
      <c r="L3" s="9">
        <v>45107</v>
      </c>
      <c r="M3" s="9">
        <v>45016</v>
      </c>
      <c r="N3" s="9">
        <v>44926</v>
      </c>
      <c r="O3" s="9">
        <v>44834</v>
      </c>
      <c r="P3" s="9">
        <v>44742</v>
      </c>
      <c r="Q3" s="9">
        <v>44651</v>
      </c>
      <c r="R3" s="9">
        <v>44561</v>
      </c>
      <c r="S3" s="9">
        <v>44196</v>
      </c>
    </row>
    <row r="4" spans="1:21" x14ac:dyDescent="0.25">
      <c r="A4" s="12" t="s">
        <v>30</v>
      </c>
      <c r="B4" s="14"/>
      <c r="C4" s="12"/>
      <c r="D4" s="12"/>
      <c r="E4" s="12"/>
      <c r="F4" s="12"/>
      <c r="G4" s="12"/>
      <c r="H4" s="12"/>
      <c r="I4" s="12"/>
      <c r="J4" s="12"/>
      <c r="K4" s="12"/>
      <c r="L4" s="12"/>
      <c r="M4" s="16"/>
      <c r="N4" s="16"/>
      <c r="O4" s="16"/>
      <c r="P4" s="16"/>
      <c r="Q4" s="16"/>
      <c r="R4" s="16"/>
      <c r="S4" s="16"/>
      <c r="U4" s="4"/>
    </row>
    <row r="5" spans="1:21" x14ac:dyDescent="0.25">
      <c r="A5" s="16" t="s">
        <v>31</v>
      </c>
      <c r="B5" s="15">
        <v>9373.94748746</v>
      </c>
      <c r="C5" s="15">
        <v>9095.7107591200001</v>
      </c>
      <c r="D5" s="15">
        <v>8849.2006088449998</v>
      </c>
      <c r="E5" s="15">
        <v>9258.1007357899998</v>
      </c>
      <c r="F5" s="15">
        <v>9025.7407272399996</v>
      </c>
      <c r="G5" s="15">
        <v>8813.4174689699994</v>
      </c>
      <c r="H5" s="35">
        <v>8553</v>
      </c>
      <c r="I5" s="35">
        <v>9173</v>
      </c>
      <c r="J5" s="35">
        <v>8680</v>
      </c>
      <c r="K5" s="35">
        <v>8371</v>
      </c>
      <c r="L5" s="35">
        <v>8143.38047018</v>
      </c>
      <c r="M5" s="35">
        <v>7903.0726916699996</v>
      </c>
      <c r="N5" s="35">
        <v>8101.5146716500003</v>
      </c>
      <c r="O5" s="15">
        <v>7859.7414282899999</v>
      </c>
      <c r="P5" s="15">
        <v>7658.6342157786003</v>
      </c>
      <c r="Q5" s="15">
        <v>7431.4158295099996</v>
      </c>
      <c r="R5" s="35">
        <v>7570.7077637051998</v>
      </c>
      <c r="S5" s="35">
        <v>7208.3767287299997</v>
      </c>
    </row>
    <row r="6" spans="1:21" x14ac:dyDescent="0.25">
      <c r="A6" s="16" t="s">
        <v>32</v>
      </c>
      <c r="B6" s="15">
        <v>-750</v>
      </c>
      <c r="C6" s="15">
        <v>-750</v>
      </c>
      <c r="D6" s="15">
        <v>-750</v>
      </c>
      <c r="E6" s="15">
        <v>-750</v>
      </c>
      <c r="F6" s="15">
        <v>-750</v>
      </c>
      <c r="G6" s="15">
        <v>-750</v>
      </c>
      <c r="H6" s="35">
        <v>-750</v>
      </c>
      <c r="I6" s="35">
        <v>-903</v>
      </c>
      <c r="J6" s="35">
        <v>-650</v>
      </c>
      <c r="K6" s="35">
        <v>-650</v>
      </c>
      <c r="L6" s="35">
        <v>-650</v>
      </c>
      <c r="M6" s="35">
        <v>-650</v>
      </c>
      <c r="N6" s="35">
        <v>-650</v>
      </c>
      <c r="O6" s="15">
        <v>-650</v>
      </c>
      <c r="P6" s="15">
        <v>-650</v>
      </c>
      <c r="Q6" s="15">
        <v>-599.156115</v>
      </c>
      <c r="R6" s="35">
        <v>-599.154943</v>
      </c>
      <c r="S6" s="35">
        <v>-599.15019099999995</v>
      </c>
    </row>
    <row r="7" spans="1:21" x14ac:dyDescent="0.25">
      <c r="A7" s="17" t="s">
        <v>33</v>
      </c>
      <c r="B7" s="15">
        <v>0</v>
      </c>
      <c r="C7" s="15">
        <v>45.067306000000002</v>
      </c>
      <c r="D7" s="15">
        <v>29.861750000000001</v>
      </c>
      <c r="E7" s="15">
        <v>15.17075</v>
      </c>
      <c r="F7" s="15">
        <v>0</v>
      </c>
      <c r="G7" s="15">
        <v>47.201000000000001</v>
      </c>
      <c r="H7" s="35">
        <v>32</v>
      </c>
      <c r="I7" s="35">
        <f>13.505*0+13</f>
        <v>13</v>
      </c>
      <c r="J7" s="35">
        <v>0</v>
      </c>
      <c r="K7" s="35">
        <v>34.6</v>
      </c>
      <c r="L7" s="35">
        <v>22.168652479999999</v>
      </c>
      <c r="M7" s="35">
        <v>11.19679167</v>
      </c>
      <c r="N7" s="35">
        <v>0</v>
      </c>
      <c r="O7" s="15">
        <v>20.613883000000001</v>
      </c>
      <c r="P7" s="15">
        <v>12.666633190000001</v>
      </c>
      <c r="Q7" s="15">
        <v>6.2134722199999999</v>
      </c>
      <c r="R7" s="35">
        <v>0</v>
      </c>
      <c r="S7" s="35"/>
    </row>
    <row r="8" spans="1:21" x14ac:dyDescent="0.25">
      <c r="A8" s="17" t="s">
        <v>34</v>
      </c>
      <c r="B8" s="15">
        <v>-348.56864000000002</v>
      </c>
      <c r="C8" s="15">
        <v>0</v>
      </c>
      <c r="D8" s="15">
        <v>0</v>
      </c>
      <c r="E8" s="15">
        <v>-311.22199999999998</v>
      </c>
      <c r="F8" s="15">
        <v>-311.22199999999998</v>
      </c>
      <c r="G8" s="15">
        <v>0</v>
      </c>
      <c r="H8" s="35">
        <v>0</v>
      </c>
      <c r="I8" s="35">
        <v>-371.04338999999999</v>
      </c>
      <c r="J8" s="35">
        <f>-346.04339-25</f>
        <v>-371.04338999999999</v>
      </c>
      <c r="K8" s="35">
        <v>0</v>
      </c>
      <c r="L8" s="35">
        <v>0</v>
      </c>
      <c r="M8" s="35">
        <v>0</v>
      </c>
      <c r="N8" s="35">
        <v>-197.73908</v>
      </c>
      <c r="O8" s="15">
        <v>0</v>
      </c>
      <c r="P8" s="15">
        <v>0</v>
      </c>
      <c r="Q8" s="15">
        <v>0</v>
      </c>
      <c r="R8" s="35">
        <v>-158.19126399999999</v>
      </c>
      <c r="S8" s="35">
        <f>-44.491293-88.982586</f>
        <v>-133.47387900000001</v>
      </c>
    </row>
    <row r="9" spans="1:21" x14ac:dyDescent="0.25">
      <c r="A9" s="17" t="s">
        <v>35</v>
      </c>
      <c r="B9" s="15">
        <v>-361.19205299999999</v>
      </c>
      <c r="C9" s="15">
        <v>0</v>
      </c>
      <c r="D9" s="15">
        <v>0</v>
      </c>
      <c r="E9" s="15">
        <v>-331.673</v>
      </c>
      <c r="F9" s="15">
        <v>-331.673</v>
      </c>
      <c r="G9" s="15">
        <v>0</v>
      </c>
      <c r="H9" s="35">
        <v>0</v>
      </c>
      <c r="I9" s="35">
        <v>-375.79738099999997</v>
      </c>
      <c r="J9" s="35">
        <f>-350.797381-25</f>
        <v>-375.79738099999997</v>
      </c>
      <c r="K9" s="35">
        <v>0</v>
      </c>
      <c r="L9" s="35">
        <v>0</v>
      </c>
      <c r="M9" s="35">
        <v>0</v>
      </c>
      <c r="N9" s="35">
        <v>-200.49090000000001</v>
      </c>
      <c r="O9" s="15">
        <v>0</v>
      </c>
      <c r="P9" s="15">
        <v>0</v>
      </c>
      <c r="Q9" s="15">
        <v>0</v>
      </c>
      <c r="R9" s="35">
        <v>-160.38499999999999</v>
      </c>
      <c r="S9" s="35">
        <f>-45.12-90.235</f>
        <v>-135.35499999999999</v>
      </c>
    </row>
    <row r="10" spans="1:21" x14ac:dyDescent="0.25">
      <c r="A10" s="17" t="s">
        <v>36</v>
      </c>
      <c r="B10" s="36">
        <v>0</v>
      </c>
      <c r="C10" s="36">
        <v>-344.13886695500099</v>
      </c>
      <c r="D10" s="36">
        <v>-222.51556771249949</v>
      </c>
      <c r="E10" s="36">
        <v>-108.193572445</v>
      </c>
      <c r="F10" s="36">
        <v>0</v>
      </c>
      <c r="G10" s="36">
        <v>-394.02249999999998</v>
      </c>
      <c r="H10" s="36">
        <v>-261.67599999999999</v>
      </c>
      <c r="I10" s="36">
        <v>-120.15900000000001</v>
      </c>
      <c r="J10" s="36">
        <v>0</v>
      </c>
      <c r="K10" s="36">
        <v>-340.2</v>
      </c>
      <c r="L10" s="36">
        <v>-220.07656344</v>
      </c>
      <c r="M10" s="36">
        <v>-97.558038709999991</v>
      </c>
      <c r="N10" s="36"/>
      <c r="O10" s="36">
        <v>-257.35387274499999</v>
      </c>
      <c r="P10" s="36">
        <v>-166.68403384429999</v>
      </c>
      <c r="Q10" s="50">
        <v>-78.147851954999993</v>
      </c>
      <c r="R10" s="36"/>
      <c r="S10" s="17"/>
    </row>
    <row r="11" spans="1:21" x14ac:dyDescent="0.25">
      <c r="A11" s="37" t="s">
        <v>37</v>
      </c>
      <c r="B11" s="38">
        <f t="shared" ref="B11" si="0">SUM(B5:B10)</f>
        <v>7914.1867944600008</v>
      </c>
      <c r="C11" s="38">
        <f>SUM(C5:C10)</f>
        <v>8046.6391981650004</v>
      </c>
      <c r="D11" s="38">
        <f t="shared" ref="D11:E11" si="1">SUM(D5:D10)</f>
        <v>7906.5467911325004</v>
      </c>
      <c r="E11" s="38">
        <f t="shared" si="1"/>
        <v>7772.1829133449992</v>
      </c>
      <c r="F11" s="38">
        <f>SUM(F5:F10)</f>
        <v>7632.8457272400001</v>
      </c>
      <c r="G11" s="38">
        <f>SUM(G5:G10)</f>
        <v>7716.5959689699994</v>
      </c>
      <c r="H11" s="38">
        <f>SUM(H5:H10)</f>
        <v>7573.3239999999996</v>
      </c>
      <c r="I11" s="38">
        <f>SUM(I5:I10)</f>
        <v>7416.0002290000002</v>
      </c>
      <c r="J11" s="38">
        <f t="shared" ref="J11:Q11" si="2">SUM(J5:J10)</f>
        <v>7283.1592289999999</v>
      </c>
      <c r="K11" s="38">
        <f t="shared" si="2"/>
        <v>7415.4000000000005</v>
      </c>
      <c r="L11" s="38">
        <f t="shared" si="2"/>
        <v>7295.4725592199993</v>
      </c>
      <c r="M11" s="38">
        <f t="shared" si="2"/>
        <v>7166.7114446299993</v>
      </c>
      <c r="N11" s="38">
        <f t="shared" si="2"/>
        <v>7053.2846916500002</v>
      </c>
      <c r="O11" s="38">
        <f t="shared" si="2"/>
        <v>6973.0014385449995</v>
      </c>
      <c r="P11" s="38">
        <f t="shared" si="2"/>
        <v>6854.6168151243</v>
      </c>
      <c r="Q11" s="38">
        <f t="shared" si="2"/>
        <v>6760.3253347749996</v>
      </c>
      <c r="R11" s="38">
        <f t="shared" ref="R11" si="3">SUM(R5:R9)</f>
        <v>6652.9765567051991</v>
      </c>
      <c r="S11" s="38">
        <f>SUM(S5:S9)</f>
        <v>6340.3976587300003</v>
      </c>
    </row>
    <row r="12" spans="1:21" x14ac:dyDescent="0.25">
      <c r="A12" s="39" t="s">
        <v>38</v>
      </c>
      <c r="B12" s="40">
        <f>(B11+$F$11)/2</f>
        <v>7773.5162608500004</v>
      </c>
      <c r="C12" s="40">
        <f>(C11+$F$11)/2</f>
        <v>7839.7424627025002</v>
      </c>
      <c r="D12" s="40">
        <f>(D11+$F$11)/2</f>
        <v>7769.6962591862502</v>
      </c>
      <c r="E12" s="40">
        <f>(E11+F11)/2</f>
        <v>7702.5143202924992</v>
      </c>
      <c r="F12" s="40">
        <f>(F11+J11)/2</f>
        <v>7458.00247812</v>
      </c>
      <c r="G12" s="40">
        <f>(G11+J11)/2</f>
        <v>7499.8775989850001</v>
      </c>
      <c r="H12" s="40">
        <f>(H11+J11)/2</f>
        <v>7428.2416144999997</v>
      </c>
      <c r="I12" s="40">
        <f>(I11+J11)/2</f>
        <v>7349.579729</v>
      </c>
      <c r="J12" s="40">
        <f>(J11+N11)/2</f>
        <v>7168.2219603249996</v>
      </c>
      <c r="K12" s="40">
        <f>(K11+N11)/2</f>
        <v>7234.3423458249999</v>
      </c>
      <c r="L12" s="40">
        <f>(L11+N11)/2</f>
        <v>7174.3786254349998</v>
      </c>
      <c r="M12" s="40">
        <f>(M11+N11)/2</f>
        <v>7109.9980681399993</v>
      </c>
      <c r="N12" s="40">
        <f>(N11+R11)/2</f>
        <v>6853.1306241776001</v>
      </c>
      <c r="O12" s="40">
        <f>(O11+R11)/2</f>
        <v>6812.9889976250997</v>
      </c>
      <c r="P12" s="40">
        <f>(P11+R11)/2</f>
        <v>6753.7966859147491</v>
      </c>
      <c r="Q12" s="40">
        <f>(Q11+R11)/2</f>
        <v>6706.6509457400989</v>
      </c>
      <c r="R12" s="40">
        <f>(R11+S11)/2</f>
        <v>6496.6871077176002</v>
      </c>
      <c r="S12" s="17"/>
    </row>
    <row r="13" spans="1:21" x14ac:dyDescent="0.25">
      <c r="A13" s="16"/>
      <c r="B13" s="41"/>
      <c r="C13" s="41"/>
      <c r="D13" s="41"/>
      <c r="E13" s="41"/>
      <c r="F13" s="41"/>
      <c r="G13" s="41"/>
      <c r="H13" s="41"/>
      <c r="I13" s="41"/>
      <c r="J13" s="41"/>
      <c r="K13" s="17"/>
      <c r="L13" s="17"/>
      <c r="M13" s="42"/>
      <c r="N13" s="42"/>
      <c r="O13" s="42"/>
      <c r="P13" s="42"/>
      <c r="Q13" s="42"/>
      <c r="R13" s="42"/>
      <c r="S13" s="17"/>
    </row>
    <row r="14" spans="1:21" x14ac:dyDescent="0.25">
      <c r="A14" s="16"/>
      <c r="B14" s="41"/>
      <c r="C14" s="41"/>
      <c r="D14" s="41"/>
      <c r="E14" s="41"/>
      <c r="F14" s="41"/>
      <c r="G14" s="41"/>
      <c r="H14" s="41"/>
      <c r="I14" s="41"/>
      <c r="J14" s="41"/>
      <c r="K14" s="17"/>
      <c r="L14" s="17"/>
      <c r="M14" s="43"/>
      <c r="N14" s="43"/>
      <c r="O14" s="43"/>
      <c r="P14" s="43"/>
      <c r="Q14" s="43"/>
      <c r="R14" s="43"/>
      <c r="S14" s="17"/>
    </row>
    <row r="15" spans="1:21" x14ac:dyDescent="0.25">
      <c r="A15" s="12" t="s">
        <v>39</v>
      </c>
      <c r="B15" s="13"/>
      <c r="C15" s="13"/>
      <c r="D15" s="13"/>
      <c r="E15" s="13"/>
      <c r="F15" s="13"/>
      <c r="G15" s="13"/>
      <c r="H15" s="13"/>
      <c r="I15" s="13"/>
      <c r="J15" s="13"/>
      <c r="K15" s="14"/>
      <c r="L15" s="14"/>
      <c r="M15" s="17"/>
      <c r="N15" s="17"/>
      <c r="O15" s="17"/>
      <c r="P15" s="17"/>
      <c r="Q15" s="17"/>
      <c r="R15" s="17"/>
      <c r="S15" s="17"/>
    </row>
    <row r="16" spans="1:21" x14ac:dyDescent="0.25">
      <c r="A16" s="16" t="s">
        <v>40</v>
      </c>
      <c r="B16" s="15">
        <v>995.91039999999998</v>
      </c>
      <c r="C16" s="15">
        <v>995.91039999999998</v>
      </c>
      <c r="D16" s="15">
        <v>995.91039999999998</v>
      </c>
      <c r="E16" s="15">
        <v>995.91039999999998</v>
      </c>
      <c r="F16" s="15">
        <v>995.91</v>
      </c>
      <c r="G16" s="15">
        <v>988.69539999999995</v>
      </c>
      <c r="H16" s="35">
        <v>988.69539999999995</v>
      </c>
      <c r="I16" s="35">
        <v>988.69539999999995</v>
      </c>
      <c r="J16" s="35">
        <v>988.69539999999995</v>
      </c>
      <c r="K16" s="35">
        <v>988.69539999999995</v>
      </c>
      <c r="L16" s="35">
        <v>988.69539999999995</v>
      </c>
      <c r="M16" s="35">
        <v>988.69539999999995</v>
      </c>
      <c r="N16" s="35">
        <v>988.69539999999995</v>
      </c>
      <c r="O16" s="15">
        <v>988.69539999999995</v>
      </c>
      <c r="P16" s="15">
        <v>988.69539999999995</v>
      </c>
      <c r="Q16" s="15">
        <v>988.69539999999995</v>
      </c>
      <c r="R16" s="35">
        <v>988.69539999999995</v>
      </c>
      <c r="S16" s="17"/>
    </row>
    <row r="17" spans="1:19" x14ac:dyDescent="0.25">
      <c r="A17" s="51" t="s">
        <v>41</v>
      </c>
      <c r="B17" s="15">
        <v>-4.6228199999999999</v>
      </c>
      <c r="C17" s="15">
        <v>-3.4348200000000002</v>
      </c>
      <c r="D17" s="15">
        <v>-3.4348200000000002</v>
      </c>
      <c r="E17" s="15">
        <v>-3.4348200000000002</v>
      </c>
      <c r="F17" s="15">
        <v>-5.1931599999999998</v>
      </c>
      <c r="G17" s="15">
        <v>-3.43316</v>
      </c>
      <c r="H17" s="35">
        <v>-2.34212</v>
      </c>
      <c r="I17" s="35">
        <v>-2.34212</v>
      </c>
      <c r="J17" s="35">
        <v>-3.7313000000000001</v>
      </c>
      <c r="K17" s="35">
        <v>-1.7313000000000001</v>
      </c>
      <c r="L17" s="35">
        <v>-1.7313000000000001</v>
      </c>
      <c r="M17" s="35">
        <v>-1.74464</v>
      </c>
      <c r="N17" s="35">
        <v>-3.0185399999999998</v>
      </c>
      <c r="O17" s="15">
        <v>-2.4185400000000001</v>
      </c>
      <c r="P17" s="15">
        <v>-2.21854</v>
      </c>
      <c r="Q17" s="15">
        <v>-2.2414000000000001</v>
      </c>
      <c r="R17" s="35">
        <v>-2.2111000000000001</v>
      </c>
      <c r="S17" s="17"/>
    </row>
    <row r="18" spans="1:19" x14ac:dyDescent="0.25">
      <c r="A18" s="51" t="s">
        <v>42</v>
      </c>
      <c r="B18" s="15">
        <v>2420.5931796199998</v>
      </c>
      <c r="C18" s="15">
        <v>2309.9299532099999</v>
      </c>
      <c r="D18" s="15">
        <v>2309.9299529999998</v>
      </c>
      <c r="E18" s="15">
        <v>2308.8565720000001</v>
      </c>
      <c r="F18" s="15">
        <v>2306.087</v>
      </c>
      <c r="G18" s="15">
        <v>2205.419844</v>
      </c>
      <c r="H18" s="35">
        <v>2207.1440950000001</v>
      </c>
      <c r="I18" s="35">
        <v>2206.279912</v>
      </c>
      <c r="J18" s="35">
        <f>2205498/1000</f>
        <v>2205.498</v>
      </c>
      <c r="K18" s="35">
        <v>2067.9720160000002</v>
      </c>
      <c r="L18" s="35">
        <v>2067.9720160000002</v>
      </c>
      <c r="M18" s="35">
        <v>2067.6066059999998</v>
      </c>
      <c r="N18" s="35">
        <v>2066.032639</v>
      </c>
      <c r="O18" s="15">
        <v>1828.531097</v>
      </c>
      <c r="P18" s="15">
        <v>1828.8004880000001</v>
      </c>
      <c r="Q18" s="15">
        <v>1830.97912</v>
      </c>
      <c r="R18" s="35">
        <v>1831.3067940000001</v>
      </c>
      <c r="S18" s="17"/>
    </row>
    <row r="19" spans="1:19" x14ac:dyDescent="0.25">
      <c r="A19" s="51" t="s">
        <v>43</v>
      </c>
      <c r="B19" s="15">
        <v>380.12480099999999</v>
      </c>
      <c r="C19" s="15">
        <v>380.12480099999999</v>
      </c>
      <c r="D19" s="15">
        <v>380.12480099999999</v>
      </c>
      <c r="E19" s="15">
        <v>380.12480099999999</v>
      </c>
      <c r="F19" s="15">
        <v>378.60700000000003</v>
      </c>
      <c r="G19" s="15">
        <v>359.824276</v>
      </c>
      <c r="H19" s="35">
        <v>359.824276</v>
      </c>
      <c r="I19" s="35">
        <v>359.824276</v>
      </c>
      <c r="J19" s="35">
        <v>358.892</v>
      </c>
      <c r="K19" s="35">
        <v>358.89233899999999</v>
      </c>
      <c r="L19" s="35">
        <v>358.89233899999999</v>
      </c>
      <c r="M19" s="35">
        <v>358.88789100000002</v>
      </c>
      <c r="N19" s="35">
        <v>358.09761900000001</v>
      </c>
      <c r="O19" s="15">
        <v>358.09761900000001</v>
      </c>
      <c r="P19" s="15">
        <v>358.09761900000001</v>
      </c>
      <c r="Q19" s="15">
        <v>358.07573400000001</v>
      </c>
      <c r="R19" s="35">
        <v>357.265806</v>
      </c>
      <c r="S19" s="17"/>
    </row>
    <row r="20" spans="1:19" ht="30" x14ac:dyDescent="0.25">
      <c r="A20" s="52" t="s">
        <v>44</v>
      </c>
      <c r="B20" s="44">
        <f t="shared" ref="B20" si="4">B28</f>
        <v>443.03628621469471</v>
      </c>
      <c r="C20" s="44">
        <v>416.53596817159797</v>
      </c>
      <c r="D20" s="44">
        <f>D28</f>
        <v>295.46042671533871</v>
      </c>
      <c r="E20" s="44">
        <f>E28</f>
        <v>492.25401540590201</v>
      </c>
      <c r="F20" s="44">
        <f>F28</f>
        <v>381.51423373570003</v>
      </c>
      <c r="G20" s="44">
        <f>G28</f>
        <v>454.20830341086179</v>
      </c>
      <c r="H20" s="44">
        <f t="shared" ref="H20:I20" si="5">H28</f>
        <v>322.53728330659595</v>
      </c>
      <c r="I20" s="44">
        <f t="shared" si="5"/>
        <v>554.78042252278931</v>
      </c>
      <c r="J20" s="44">
        <f>J28</f>
        <v>437.51765360930426</v>
      </c>
      <c r="K20" s="44">
        <f>K28</f>
        <v>420.72352530989542</v>
      </c>
      <c r="L20" s="44">
        <f>L28</f>
        <v>307.59889095129148</v>
      </c>
      <c r="M20" s="44">
        <f>M28</f>
        <v>188.46729955811844</v>
      </c>
      <c r="N20" s="44">
        <f t="shared" ref="N20:R20" si="6">N28</f>
        <v>289.54486622484166</v>
      </c>
      <c r="O20" s="44">
        <f t="shared" si="6"/>
        <v>406.77010774008312</v>
      </c>
      <c r="P20" s="44">
        <f t="shared" si="6"/>
        <v>306.53649840752121</v>
      </c>
      <c r="Q20" s="44">
        <f t="shared" si="6"/>
        <v>217.90344499916515</v>
      </c>
      <c r="R20" s="44">
        <f t="shared" si="6"/>
        <v>286.8316906</v>
      </c>
      <c r="S20" s="17"/>
    </row>
    <row r="21" spans="1:19" x14ac:dyDescent="0.25">
      <c r="A21" s="39" t="s">
        <v>45</v>
      </c>
      <c r="B21" s="40">
        <f>SUM(B16:B20)</f>
        <v>4235.0418468346943</v>
      </c>
      <c r="C21" s="40">
        <f>SUM(C16:C20)</f>
        <v>4099.0663023815978</v>
      </c>
      <c r="D21" s="40">
        <f>SUM(D16:D20)</f>
        <v>3977.9907607153386</v>
      </c>
      <c r="E21" s="40">
        <f>SUM(E16:E20)</f>
        <v>4173.7109684059014</v>
      </c>
      <c r="F21" s="40">
        <f t="shared" ref="F21:J21" si="7">SUM(F16:F20)</f>
        <v>4056.9250737357002</v>
      </c>
      <c r="G21" s="40">
        <f t="shared" si="7"/>
        <v>4004.7146634108617</v>
      </c>
      <c r="H21" s="40">
        <f t="shared" si="7"/>
        <v>3875.8589343065955</v>
      </c>
      <c r="I21" s="40">
        <f t="shared" si="7"/>
        <v>4107.2378905227888</v>
      </c>
      <c r="J21" s="40">
        <f t="shared" si="7"/>
        <v>3986.8717536093036</v>
      </c>
      <c r="K21" s="40">
        <f t="shared" ref="K21:R21" si="8">SUM(K16:K20)</f>
        <v>3834.551980309895</v>
      </c>
      <c r="L21" s="40">
        <f t="shared" si="8"/>
        <v>3721.4273459512915</v>
      </c>
      <c r="M21" s="40">
        <f t="shared" si="8"/>
        <v>3601.9125565581185</v>
      </c>
      <c r="N21" s="40">
        <f t="shared" si="8"/>
        <v>3699.351984224842</v>
      </c>
      <c r="O21" s="40">
        <f t="shared" si="8"/>
        <v>3579.6756837400831</v>
      </c>
      <c r="P21" s="40">
        <f t="shared" si="8"/>
        <v>3479.9114654075215</v>
      </c>
      <c r="Q21" s="40">
        <f t="shared" si="8"/>
        <v>3393.4122989991647</v>
      </c>
      <c r="R21" s="40">
        <f t="shared" si="8"/>
        <v>3461.8885906</v>
      </c>
      <c r="S21" s="17"/>
    </row>
    <row r="22" spans="1:19" x14ac:dyDescent="0.25">
      <c r="A22" s="51"/>
      <c r="B22" s="53"/>
      <c r="C22" s="53"/>
      <c r="D22" s="53"/>
      <c r="E22" s="53"/>
      <c r="F22" s="53"/>
      <c r="G22" s="53"/>
      <c r="H22" s="53"/>
      <c r="I22" s="53"/>
      <c r="J22" s="53"/>
      <c r="K22" s="51"/>
      <c r="L22" s="51"/>
      <c r="M22" s="35"/>
      <c r="N22" s="35"/>
      <c r="O22" s="35"/>
      <c r="P22" s="35"/>
      <c r="Q22" s="35"/>
      <c r="R22" s="35"/>
      <c r="S22" s="17"/>
    </row>
    <row r="23" spans="1:19" x14ac:dyDescent="0.25">
      <c r="A23" s="51" t="s">
        <v>1</v>
      </c>
      <c r="B23" s="53"/>
      <c r="C23" s="53"/>
      <c r="D23" s="53"/>
      <c r="E23" s="53"/>
      <c r="F23" s="53"/>
      <c r="G23" s="53"/>
      <c r="H23" s="53"/>
      <c r="I23" s="53"/>
      <c r="J23" s="53"/>
      <c r="K23" s="51"/>
      <c r="L23" s="51"/>
      <c r="M23" s="35"/>
      <c r="N23" s="35"/>
      <c r="O23" s="35"/>
      <c r="P23" s="35"/>
      <c r="Q23" s="35"/>
      <c r="R23" s="35"/>
      <c r="S23" s="17"/>
    </row>
    <row r="24" spans="1:19" x14ac:dyDescent="0.25">
      <c r="A24" s="54" t="s">
        <v>46</v>
      </c>
      <c r="B24" s="15">
        <v>902.16998659000001</v>
      </c>
      <c r="C24" s="15">
        <v>100.16978765</v>
      </c>
      <c r="D24" s="15">
        <v>115.36830042</v>
      </c>
      <c r="E24" s="15">
        <v>130.05830599999999</v>
      </c>
      <c r="F24" s="15">
        <v>788.09900000000005</v>
      </c>
      <c r="G24" s="15">
        <v>87.289725000000004</v>
      </c>
      <c r="H24" s="35">
        <v>102.494281</v>
      </c>
      <c r="I24" s="35">
        <v>867.60062569000002</v>
      </c>
      <c r="J24" s="35">
        <f>(831445+24717+25057)/1000</f>
        <v>881.21900000000005</v>
      </c>
      <c r="K24" s="35">
        <v>150.36966799999999</v>
      </c>
      <c r="L24" s="35">
        <v>162.830501</v>
      </c>
      <c r="M24" s="35">
        <v>173.80236099999999</v>
      </c>
      <c r="N24" s="35">
        <v>583.23</v>
      </c>
      <c r="O24" s="15">
        <v>238.40054649999999</v>
      </c>
      <c r="P24" s="15">
        <v>246.3478035</v>
      </c>
      <c r="Q24" s="15">
        <v>252.80096449999999</v>
      </c>
      <c r="R24" s="35">
        <v>577.59100000000001</v>
      </c>
      <c r="S24" s="17"/>
    </row>
    <row r="25" spans="1:19" x14ac:dyDescent="0.25">
      <c r="A25" s="54" t="s">
        <v>47</v>
      </c>
      <c r="B25" s="15">
        <v>0</v>
      </c>
      <c r="C25" s="15">
        <v>747.89863911999998</v>
      </c>
      <c r="D25" s="15">
        <v>486.189976425</v>
      </c>
      <c r="E25" s="15">
        <v>238.57807975</v>
      </c>
      <c r="F25" s="15">
        <v>0</v>
      </c>
      <c r="G25" s="15">
        <v>827.13014797000096</v>
      </c>
      <c r="H25" s="35">
        <v>546.84325733759999</v>
      </c>
      <c r="I25" s="35">
        <v>249.43178141800001</v>
      </c>
      <c r="J25" s="45">
        <v>0</v>
      </c>
      <c r="K25" s="35">
        <v>696.85084120520003</v>
      </c>
      <c r="L25" s="35">
        <v>456.58836517999998</v>
      </c>
      <c r="M25" s="35">
        <v>205.70907966999999</v>
      </c>
      <c r="N25" s="35">
        <v>0</v>
      </c>
      <c r="O25" s="15">
        <v>580.77966578999997</v>
      </c>
      <c r="P25" s="15">
        <v>370.97541927859999</v>
      </c>
      <c r="Q25" s="15">
        <v>186.02722600999999</v>
      </c>
      <c r="R25" s="35">
        <v>0</v>
      </c>
      <c r="S25" s="17"/>
    </row>
    <row r="26" spans="1:19" x14ac:dyDescent="0.25">
      <c r="A26" s="54" t="s">
        <v>68</v>
      </c>
      <c r="B26" s="15"/>
      <c r="C26" s="15"/>
      <c r="D26" s="15"/>
      <c r="E26" s="15">
        <v>311.22199999999998</v>
      </c>
      <c r="F26" s="15"/>
      <c r="G26" s="15"/>
      <c r="H26" s="35"/>
      <c r="I26" s="35"/>
      <c r="J26" s="45"/>
      <c r="K26" s="35"/>
      <c r="L26" s="35"/>
      <c r="M26" s="35"/>
      <c r="N26" s="35"/>
      <c r="O26" s="15"/>
      <c r="P26" s="15"/>
      <c r="Q26" s="15"/>
      <c r="R26" s="35"/>
      <c r="S26" s="17"/>
    </row>
    <row r="27" spans="1:19" x14ac:dyDescent="0.25">
      <c r="A27" s="55" t="s">
        <v>48</v>
      </c>
      <c r="B27" s="46">
        <v>49.107850272128026</v>
      </c>
      <c r="C27" s="46">
        <v>49.115844314360295</v>
      </c>
      <c r="D27" s="46">
        <v>49.115844314360295</v>
      </c>
      <c r="E27" s="46">
        <v>49.108558569873097</v>
      </c>
      <c r="F27" s="46">
        <v>48.40943</v>
      </c>
      <c r="G27" s="46">
        <v>49.671744549427878</v>
      </c>
      <c r="H27" s="47">
        <v>49.671744549427878</v>
      </c>
      <c r="I27" s="47">
        <v>49.665561983033008</v>
      </c>
      <c r="J27" s="47">
        <v>49.649139840301245</v>
      </c>
      <c r="K27" s="47">
        <v>49.659270607670642</v>
      </c>
      <c r="L27" s="47">
        <v>49.659270607670642</v>
      </c>
      <c r="M27" s="47">
        <v>49.660505418596358</v>
      </c>
      <c r="N27" s="47">
        <v>49.645057048650045</v>
      </c>
      <c r="O27" s="46">
        <v>49.655753598218197</v>
      </c>
      <c r="P27" s="46">
        <v>49.655753598218197</v>
      </c>
      <c r="Q27" s="46">
        <v>49.655753598218197</v>
      </c>
      <c r="R27" s="47">
        <v>49.66</v>
      </c>
      <c r="S27" s="17"/>
    </row>
    <row r="28" spans="1:19" ht="30" x14ac:dyDescent="0.25">
      <c r="A28" s="52" t="s">
        <v>49</v>
      </c>
      <c r="B28" s="48">
        <f>(B24+B25+B26)*B27/100</f>
        <v>443.03628621469471</v>
      </c>
      <c r="C28" s="48">
        <f>(C24+C25+C26)*C27/100</f>
        <v>416.53596817159786</v>
      </c>
      <c r="D28" s="48">
        <f>(D24+D25+D26)*D27/100</f>
        <v>295.46042671533871</v>
      </c>
      <c r="E28" s="48">
        <f>(E24+E25)*E27/100+E26</f>
        <v>492.25401540590201</v>
      </c>
      <c r="F28" s="49">
        <f>(F24+F25)*F27/100</f>
        <v>381.51423373570003</v>
      </c>
      <c r="G28" s="49">
        <f t="shared" ref="G28:J28" si="9">(G24+G25)*G27/100</f>
        <v>454.20830341086179</v>
      </c>
      <c r="H28" s="49">
        <f t="shared" si="9"/>
        <v>322.53728330659595</v>
      </c>
      <c r="I28" s="49">
        <f t="shared" si="9"/>
        <v>554.78042252278931</v>
      </c>
      <c r="J28" s="49">
        <f t="shared" si="9"/>
        <v>437.51765360930426</v>
      </c>
      <c r="K28" s="48">
        <f t="shared" ref="K28:R28" si="10">(K24+K25)*K27/100</f>
        <v>420.72352530989542</v>
      </c>
      <c r="L28" s="48">
        <f t="shared" si="10"/>
        <v>307.59889095129148</v>
      </c>
      <c r="M28" s="48">
        <f t="shared" si="10"/>
        <v>188.46729955811844</v>
      </c>
      <c r="N28" s="48">
        <f>(N24+N25)*N27/100</f>
        <v>289.54486622484166</v>
      </c>
      <c r="O28" s="48">
        <f t="shared" si="10"/>
        <v>406.77010774008312</v>
      </c>
      <c r="P28" s="48">
        <f>(P24+P25)*P27/100</f>
        <v>306.53649840752121</v>
      </c>
      <c r="Q28" s="48">
        <f t="shared" si="10"/>
        <v>217.90344499916515</v>
      </c>
      <c r="R28" s="48">
        <f t="shared" si="10"/>
        <v>286.8316906</v>
      </c>
      <c r="S28" s="17"/>
    </row>
    <row r="29" spans="1:19" x14ac:dyDescent="0.25">
      <c r="A29" s="16"/>
      <c r="B29" s="41"/>
      <c r="C29" s="41"/>
      <c r="D29" s="16"/>
      <c r="E29" s="16"/>
      <c r="F29" s="16"/>
      <c r="G29" s="16"/>
      <c r="H29" s="16"/>
      <c r="I29" s="16"/>
      <c r="J29" s="16"/>
      <c r="K29" s="16"/>
      <c r="L29" s="16"/>
      <c r="M29" s="16"/>
      <c r="N29" s="16"/>
      <c r="O29" s="16"/>
      <c r="P29" s="16"/>
      <c r="Q29" s="16"/>
      <c r="R29" s="16"/>
      <c r="S29" s="16"/>
    </row>
    <row r="30" spans="1:19" x14ac:dyDescent="0.25">
      <c r="C30" s="3"/>
    </row>
    <row r="31" spans="1:19" x14ac:dyDescent="0.25">
      <c r="C31" s="3"/>
    </row>
  </sheetData>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3</vt:i4>
      </vt:variant>
    </vt:vector>
  </HeadingPairs>
  <TitlesOfParts>
    <vt:vector size="6" baseType="lpstr">
      <vt:lpstr>Definitions</vt:lpstr>
      <vt:lpstr>Q4 2025</vt:lpstr>
      <vt:lpstr>Support sheet</vt:lpstr>
      <vt:lpstr>Definitions!Utskriftsområde</vt:lpstr>
      <vt:lpstr>'Q4 2025'!Utskriftsområde</vt:lpstr>
      <vt:lpstr>'Support sheet'!Utskriftsområde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 Lisbeth Nilsen</dc:creator>
  <cp:lastModifiedBy>Ann Lisbeth Nilsen</cp:lastModifiedBy>
  <cp:lastPrinted>2025-10-21T10:13:21Z</cp:lastPrinted>
  <dcterms:created xsi:type="dcterms:W3CDTF">2025-01-21T09:47:36Z</dcterms:created>
  <dcterms:modified xsi:type="dcterms:W3CDTF">2026-01-29T10:12:46Z</dcterms:modified>
</cp:coreProperties>
</file>