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R:\Økonomi\Kvartals- og årsrapportering\Hovedtall, nøkkeltall og APM-er\APM\"/>
    </mc:Choice>
  </mc:AlternateContent>
  <xr:revisionPtr revIDLastSave="0" documentId="13_ncr:1_{F26B5DAD-9344-4271-BE7C-F583F9A7A316}" xr6:coauthVersionLast="47" xr6:coauthVersionMax="47" xr10:uidLastSave="{00000000-0000-0000-0000-000000000000}"/>
  <bookViews>
    <workbookView xWindow="-120" yWindow="-120" windowWidth="29040" windowHeight="15840" activeTab="1" xr2:uid="{7BC1D40F-85FB-4F97-B128-E5A873C4F567}"/>
  </bookViews>
  <sheets>
    <sheet name="Definitions" sheetId="12" r:id="rId1"/>
    <sheet name="Q3 2023" sheetId="11" r:id="rId2"/>
    <sheet name="Support sheet" sheetId="4" r:id="rId3"/>
  </sheets>
  <definedNames>
    <definedName name="_xlnm.Print_Area" localSheetId="0">Definitions!$A$1:$B$34</definedName>
    <definedName name="_xlnm.Print_Area" localSheetId="1">'Q3 2023'!$A$1:$F$37</definedName>
    <definedName name="_xlnm.Print_Area" localSheetId="2">'Support sheet'!$A$1:$F$26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4" l="1"/>
  <c r="H26" i="4"/>
  <c r="G26" i="4"/>
  <c r="F26" i="4"/>
  <c r="E26" i="4"/>
  <c r="D26" i="4"/>
  <c r="C26" i="4"/>
  <c r="B26" i="4"/>
  <c r="I19" i="4"/>
  <c r="I20" i="4"/>
  <c r="H19" i="4"/>
  <c r="H20" i="4"/>
  <c r="G19" i="4"/>
  <c r="G20" i="4"/>
  <c r="F19" i="4"/>
  <c r="F20" i="4"/>
  <c r="E19" i="4"/>
  <c r="E20" i="4"/>
  <c r="D19" i="4"/>
  <c r="D20" i="4"/>
  <c r="C19" i="4"/>
  <c r="C20" i="4"/>
  <c r="B19" i="4"/>
  <c r="B20" i="4"/>
  <c r="I10" i="4"/>
  <c r="J7" i="4"/>
  <c r="J8" i="4"/>
  <c r="J10" i="4"/>
  <c r="I11" i="4"/>
  <c r="H10" i="4"/>
  <c r="H11" i="4"/>
  <c r="G10" i="4"/>
  <c r="G11" i="4"/>
  <c r="F10" i="4"/>
  <c r="F11" i="4"/>
  <c r="E10" i="4"/>
  <c r="E11" i="4"/>
  <c r="D10" i="4"/>
  <c r="D11" i="4"/>
  <c r="C10" i="4"/>
  <c r="C11" i="4"/>
  <c r="B10" i="4"/>
  <c r="B11" i="4"/>
  <c r="F31" i="11"/>
  <c r="F34" i="11"/>
  <c r="F35" i="11"/>
  <c r="E31" i="11"/>
  <c r="E34" i="11"/>
  <c r="E35" i="11"/>
  <c r="D31" i="11"/>
  <c r="D34" i="11"/>
  <c r="D35" i="11"/>
  <c r="F27" i="11"/>
  <c r="E27" i="11"/>
  <c r="D27" i="11"/>
  <c r="C27" i="11"/>
  <c r="B27" i="11"/>
  <c r="F23" i="11"/>
  <c r="E23" i="11"/>
  <c r="D23" i="11"/>
  <c r="C23" i="11"/>
  <c r="B23" i="11"/>
  <c r="F19" i="11"/>
  <c r="E19" i="11"/>
  <c r="D19" i="11"/>
  <c r="C19" i="11"/>
  <c r="B19" i="11"/>
  <c r="F15" i="11"/>
  <c r="E15" i="11"/>
  <c r="D15" i="11"/>
  <c r="C15" i="11"/>
  <c r="B15" i="11"/>
  <c r="F11" i="11"/>
  <c r="E11" i="11"/>
  <c r="D11" i="11"/>
  <c r="C11" i="11"/>
  <c r="B11" i="11"/>
  <c r="F7" i="11"/>
  <c r="E7" i="11"/>
  <c r="D7" i="11"/>
  <c r="C7" i="11"/>
  <c r="B7" i="11"/>
</calcChain>
</file>

<file path=xl/sharedStrings.xml><?xml version="1.0" encoding="utf-8"?>
<sst xmlns="http://schemas.openxmlformats.org/spreadsheetml/2006/main" count="95" uniqueCount="70">
  <si>
    <t>MNOK</t>
  </si>
  <si>
    <t>*)</t>
  </si>
  <si>
    <t>Alternative Performance Measures - APMs</t>
  </si>
  <si>
    <t>Return on equity</t>
  </si>
  <si>
    <t>Profit after tax</t>
  </si>
  <si>
    <t>Interests on AT1 capital</t>
  </si>
  <si>
    <t>Average equity (see support sheet)</t>
  </si>
  <si>
    <t>Cost income ratio</t>
  </si>
  <si>
    <t>Total operating expenses</t>
  </si>
  <si>
    <t>Total income</t>
  </si>
  <si>
    <t>Losses as a percentage of loans and guarantees</t>
  </si>
  <si>
    <t>Losses on loans and guarantees</t>
  </si>
  <si>
    <t>Gross loans to and receivables from customers, and guarantees per 1.1.</t>
  </si>
  <si>
    <t>Deposit-to-loan ratio</t>
  </si>
  <si>
    <t>Deposits from customers</t>
  </si>
  <si>
    <t>Gross loans to and receivables from customers</t>
  </si>
  <si>
    <t>Lending growth as a percentage</t>
  </si>
  <si>
    <t>Net loans to and receivables from customers, OB</t>
  </si>
  <si>
    <t>Net loans to and receivables from customers, CB</t>
  </si>
  <si>
    <t>Deposit growht as a percentage</t>
  </si>
  <si>
    <t>Deposit from customers, OB</t>
  </si>
  <si>
    <t>Deposits from customers, CB</t>
  </si>
  <si>
    <t>Book value per equity certificate (EC)</t>
  </si>
  <si>
    <t>Equity certificate capital</t>
  </si>
  <si>
    <t>Number of ECs issued</t>
  </si>
  <si>
    <t>Price/book value (P/B)</t>
  </si>
  <si>
    <t>Market price per equity certificate</t>
  </si>
  <si>
    <t>Book value per equity certificate</t>
  </si>
  <si>
    <t>Months:</t>
  </si>
  <si>
    <t>Sparebanken Møre has prepared Alternative Performance Measures (APMs) in accordance with ESMA's guidelines for APMs. We use APMs in our reports to provide additional information to the accounts and also as important financial performance figures for the management. The APM's do not intend to be a substitute for accounting figures prepared in accordance with IFRS nor should they be given more emphasize. The key figures are not defined under IFRS or any other legislation and are not necessarily directly comparable with similar key figures in other banks or companies. All figures are stated in NOK million unless stated otherwise.</t>
  </si>
  <si>
    <t>Definition</t>
  </si>
  <si>
    <t>Profit/loss for the financial year as a percentage of average equity for the year (proposed dividend in line with the Group's dividend policy is deducted). Additional Tier 1 capital (AT1) classified as equity is excluded from this calculation, both in profit/loss and in equity.</t>
  </si>
  <si>
    <t>Justification</t>
  </si>
  <si>
    <t>Return on equity is one of Sparebanken Møre’s most important financial performance figures. It provides relevant information about the profitability of the Group by measuring the profitability of the operation in relation to the invested capital. The profit/loss is adjusted for interest on AT1-capital, which pursuant to IFRS, is classified as equity, but in this context more naturally is classified as liability since the AT1-capital bears interest and does not entitle to dividend payments.</t>
  </si>
  <si>
    <t>Total operating expenses as a percentage of total income.</t>
  </si>
  <si>
    <t>This key figure provides information about the relation between income and expenses and is a useful performance indicator for evaluating the cost-efficiency of the Group.</t>
  </si>
  <si>
    <t>«Impairment on loans, guarantees etc.» as a percentage of «Gross loans to and receivables from customers and guarantees» at the beginning of the accounting period (annualised).</t>
  </si>
  <si>
    <t>This key figure specifies recognised impairments in relation to gross lending and guarantees and gives relevant information about the bank’s losses in relation to lending and guarantee volumes. This key figure is considered to be more suitable as a comparison figure against other banks than the impairments itself since this figure is viewed in context of the lending and guarantee volume.</t>
  </si>
  <si>
    <t>«Deposit from customers» as a percentage of «Gross loans to and receivables from customers».</t>
  </si>
  <si>
    <t>The deposit-to-loan ratio provides important information about how the Group finances its operations. Receivables from customers represent an important share of the financing of the Group’s lending, and this key figure provides important information about the Group’s dependence on market funding.</t>
  </si>
  <si>
    <t>The period’s change in «Lending to and receivables from customers» as a percentage of «Lending to and receivables from customers» over the last 12 months.</t>
  </si>
  <si>
    <t>This key figure provides information about the activity and growth in the bank’s lending.</t>
  </si>
  <si>
    <t>The period’s change in «Receivables from customers» as a percentage of «Receivables from customers» over the last 12 months.</t>
  </si>
  <si>
    <t>This key figure provides information about the activity and growth in deposits, which is an important part of the financing of the Group’s lending.</t>
  </si>
  <si>
    <t>The total equity belonging to the owners of the bank’s equity certificates (the equity certificate capital, the share premium fund, the dividend equalisation fund and the equity certificate holders’ share of other equity, including proposed dividends) divided by the number of equity certificates issued.</t>
  </si>
  <si>
    <t>This key figure provides information about the value of the book equity per equity certificate. This allows the reader to assess the market price of the equity certificate. The key figure is calculated as equity certificate holders’ share of the equity at the end of the period, divided by the number of equity certificates.</t>
  </si>
  <si>
    <t>Market price on the bank’s equity certificates (MORG) divided by the book value per equity certificate for the Group.</t>
  </si>
  <si>
    <t>This key figure provides information about the book value per equity certificate compared to the market price at a certain time. This allows the reader to assess the market price of the equity certificate.</t>
  </si>
  <si>
    <t>Average equity</t>
  </si>
  <si>
    <t>Total equity</t>
  </si>
  <si>
    <t>Additional Tier 1 capital</t>
  </si>
  <si>
    <t>Interests on issued Additional Tier 1 capital - paid, not allocated</t>
  </si>
  <si>
    <t>Proposed dividend to EC-holders</t>
  </si>
  <si>
    <t>Proposed dividend funds to the local community</t>
  </si>
  <si>
    <t xml:space="preserve">50 per cent of the profit expected to be allocated </t>
  </si>
  <si>
    <t>Equity - basis for calculation of average</t>
  </si>
  <si>
    <t>Total Average equity</t>
  </si>
  <si>
    <t>Booked equity EC-holders</t>
  </si>
  <si>
    <t>EC capital</t>
  </si>
  <si>
    <t>ECs owned by the bank</t>
  </si>
  <si>
    <t>Dividend equalisation fund</t>
  </si>
  <si>
    <t>Share premium</t>
  </si>
  <si>
    <t>Proportion of Other equity, incl. proposed dividend, excl. proposed dividend funds to the local community, incl. the period's profit *)</t>
  </si>
  <si>
    <t>Total equity EC-holders</t>
  </si>
  <si>
    <t>Other equity (excl. proposed dividend/dividend funds)</t>
  </si>
  <si>
    <t xml:space="preserve">Other equity (the period's profit) </t>
  </si>
  <si>
    <t>Equity fraction, in per cent</t>
  </si>
  <si>
    <t>The proportion of Other equity, incl.dividend, excl. dividend funds to the local community, incl.the period's profit *)</t>
  </si>
  <si>
    <t>Q3 2023</t>
  </si>
  <si>
    <t>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</si>
</sst>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
    <numFmt numFmtId="165" formatCode="_-* #,##0_-;\-* #,##0_-;_-* &quot;-&quot;??_-;_-@_-"/>
    <numFmt numFmtId="166" formatCode="&quot;kr&quot;#,##0"/>
    <numFmt numFmtId="167" formatCode="#,##0_ ;\-#,##0\ "/>
    <numFmt numFmtId="168" formatCode="#,##0.0_ ;\-#,##0.0\ "/>
    <numFmt numFmtId="169" formatCode="#,##0.00_ ;\-#,##0.00\ "/>
    <numFmt numFmtId="170"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name val="Arial"/>
      <family val="2"/>
    </font>
    <font>
      <b/>
      <sz val="16"/>
      <color theme="1"/>
      <name val="Calibri"/>
      <family val="2"/>
      <scheme val="minor"/>
    </font>
    <font>
      <sz val="11"/>
      <name val="Calibri"/>
      <family val="2"/>
      <scheme val="minor"/>
    </font>
    <font>
      <sz val="10"/>
      <name val="Helv"/>
    </font>
    <font>
      <sz val="10"/>
      <name val="Verdana"/>
      <family val="2"/>
    </font>
    <font>
      <sz val="11"/>
      <color theme="4"/>
      <name val="Calibri"/>
      <family val="2"/>
      <scheme val="minor"/>
    </font>
    <font>
      <sz val="9"/>
      <color theme="4"/>
      <name val="Calibri"/>
      <family val="2"/>
      <scheme val="minor"/>
    </font>
    <font>
      <b/>
      <sz val="11"/>
      <name val="Calibri"/>
      <family val="2"/>
      <scheme val="minor"/>
    </font>
    <font>
      <b/>
      <u/>
      <sz val="11"/>
      <name val="Calibri"/>
      <family val="2"/>
      <scheme val="minor"/>
    </font>
    <font>
      <i/>
      <sz val="11"/>
      <name val="Calibri"/>
      <family val="2"/>
      <scheme val="minor"/>
    </font>
    <font>
      <b/>
      <i/>
      <sz val="11"/>
      <name val="Calibri"/>
      <family val="2"/>
      <scheme val="minor"/>
    </font>
    <font>
      <sz val="9"/>
      <name val="Calibri"/>
      <family val="2"/>
      <scheme val="minor"/>
    </font>
    <font>
      <b/>
      <i/>
      <u/>
      <sz val="11"/>
      <name val="Calibri"/>
      <family val="2"/>
      <scheme val="minor"/>
    </font>
    <font>
      <sz val="10"/>
      <name val="Calibri"/>
      <family val="2"/>
      <scheme val="minor"/>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87">
    <xf numFmtId="0" fontId="0" fillId="0" borderId="0" xfId="0"/>
    <xf numFmtId="14" fontId="3" fillId="0" borderId="0" xfId="0" applyNumberFormat="1" applyFont="1"/>
    <xf numFmtId="0" fontId="3" fillId="0" borderId="0" xfId="0" applyFont="1"/>
    <xf numFmtId="0" fontId="4" fillId="0" borderId="0" xfId="0" applyFont="1"/>
    <xf numFmtId="0" fontId="2" fillId="0" borderId="0" xfId="0" applyFont="1"/>
    <xf numFmtId="0" fontId="6" fillId="0" borderId="0" xfId="0" applyFont="1"/>
    <xf numFmtId="0" fontId="7" fillId="0" borderId="0" xfId="0" applyFont="1"/>
    <xf numFmtId="166" fontId="9" fillId="0" borderId="0" xfId="3" applyNumberFormat="1" applyFont="1" applyProtection="1">
      <protection locked="0"/>
    </xf>
    <xf numFmtId="0" fontId="9" fillId="0" borderId="0" xfId="3" applyFont="1" applyProtection="1">
      <protection locked="0"/>
    </xf>
    <xf numFmtId="0" fontId="10" fillId="0" borderId="0" xfId="0" applyFont="1"/>
    <xf numFmtId="166" fontId="9" fillId="0" borderId="1" xfId="3" applyNumberFormat="1" applyFont="1" applyBorder="1" applyProtection="1">
      <protection locked="0"/>
    </xf>
    <xf numFmtId="0" fontId="0" fillId="0" borderId="4" xfId="0" applyBorder="1"/>
    <xf numFmtId="0" fontId="0" fillId="0" borderId="5" xfId="0" applyBorder="1" applyAlignment="1">
      <alignment vertical="top"/>
    </xf>
    <xf numFmtId="0" fontId="5" fillId="0" borderId="6" xfId="0" applyFont="1" applyBorder="1" applyAlignment="1">
      <alignment horizontal="left" vertical="center" wrapText="1" indent="1"/>
    </xf>
    <xf numFmtId="0" fontId="0" fillId="0" borderId="7" xfId="0" applyBorder="1" applyAlignment="1">
      <alignment vertical="top"/>
    </xf>
    <xf numFmtId="0" fontId="5" fillId="0" borderId="8" xfId="0" applyFont="1" applyBorder="1" applyAlignment="1">
      <alignment horizontal="left" vertical="center" wrapText="1" indent="1"/>
    </xf>
    <xf numFmtId="0" fontId="0" fillId="0" borderId="6" xfId="0" applyBorder="1"/>
    <xf numFmtId="0" fontId="3" fillId="0" borderId="3" xfId="0" applyFont="1" applyBorder="1"/>
    <xf numFmtId="0" fontId="3" fillId="0" borderId="5" xfId="0" applyFont="1" applyBorder="1"/>
    <xf numFmtId="0" fontId="11" fillId="0" borderId="0" xfId="0" applyFont="1"/>
    <xf numFmtId="169" fontId="3" fillId="0" borderId="0" xfId="1" applyNumberFormat="1" applyFont="1" applyFill="1"/>
    <xf numFmtId="3" fontId="9" fillId="0" borderId="1" xfId="3" applyNumberFormat="1" applyFont="1" applyBorder="1" applyProtection="1">
      <protection locked="0"/>
    </xf>
    <xf numFmtId="167" fontId="7" fillId="0" borderId="1" xfId="1" applyNumberFormat="1" applyFont="1" applyFill="1" applyBorder="1"/>
    <xf numFmtId="167" fontId="7" fillId="0" borderId="0" xfId="1" applyNumberFormat="1" applyFont="1" applyFill="1"/>
    <xf numFmtId="167" fontId="7" fillId="0" borderId="0" xfId="1" applyNumberFormat="1" applyFont="1" applyFill="1" applyBorder="1"/>
    <xf numFmtId="167" fontId="7" fillId="0" borderId="0" xfId="1" applyNumberFormat="1" applyFont="1"/>
    <xf numFmtId="167" fontId="7" fillId="0" borderId="0" xfId="1" quotePrefix="1" applyNumberFormat="1" applyFont="1" applyFill="1" applyBorder="1"/>
    <xf numFmtId="167" fontId="7" fillId="0" borderId="1" xfId="1" applyNumberFormat="1" applyFont="1" applyBorder="1"/>
    <xf numFmtId="165" fontId="7" fillId="0" borderId="0" xfId="1" applyNumberFormat="1" applyFont="1" applyBorder="1"/>
    <xf numFmtId="167" fontId="7" fillId="0" borderId="0" xfId="1" applyNumberFormat="1" applyFont="1" applyBorder="1"/>
    <xf numFmtId="167" fontId="7" fillId="0" borderId="1" xfId="0" applyNumberFormat="1" applyFont="1" applyBorder="1"/>
    <xf numFmtId="164" fontId="12" fillId="0" borderId="0" xfId="2" applyNumberFormat="1" applyFont="1" applyFill="1"/>
    <xf numFmtId="0" fontId="13" fillId="0" borderId="0" xfId="0" applyFont="1"/>
    <xf numFmtId="164" fontId="12" fillId="0" borderId="0" xfId="2" applyNumberFormat="1" applyFont="1"/>
    <xf numFmtId="10" fontId="12" fillId="0" borderId="0" xfId="2" applyNumberFormat="1" applyFont="1" applyFill="1"/>
    <xf numFmtId="168" fontId="12" fillId="0" borderId="0" xfId="1" applyNumberFormat="1" applyFont="1" applyFill="1"/>
    <xf numFmtId="168" fontId="15" fillId="0" borderId="0" xfId="1" applyNumberFormat="1" applyFont="1"/>
    <xf numFmtId="170" fontId="7" fillId="0" borderId="0" xfId="0" applyNumberFormat="1" applyFont="1"/>
    <xf numFmtId="167" fontId="7" fillId="0" borderId="0" xfId="0" applyNumberFormat="1" applyFont="1"/>
    <xf numFmtId="169" fontId="7" fillId="0" borderId="0" xfId="1" applyNumberFormat="1" applyFont="1" applyFill="1"/>
    <xf numFmtId="168" fontId="7" fillId="0" borderId="1" xfId="1" applyNumberFormat="1" applyFont="1" applyFill="1" applyBorder="1"/>
    <xf numFmtId="0" fontId="16" fillId="0" borderId="0" xfId="0" applyFont="1"/>
    <xf numFmtId="0" fontId="17" fillId="0" borderId="0" xfId="0" applyFont="1"/>
    <xf numFmtId="169" fontId="15" fillId="0" borderId="0" xfId="1" applyNumberFormat="1" applyFont="1" applyFill="1"/>
    <xf numFmtId="167" fontId="18" fillId="0" borderId="0" xfId="1" applyNumberFormat="1" applyFont="1" applyFill="1"/>
    <xf numFmtId="3" fontId="7" fillId="0" borderId="0" xfId="0" applyNumberFormat="1" applyFont="1"/>
    <xf numFmtId="167" fontId="18" fillId="0" borderId="0" xfId="0" applyNumberFormat="1" applyFont="1"/>
    <xf numFmtId="167" fontId="12" fillId="0" borderId="1" xfId="1" applyNumberFormat="1" applyFont="1" applyBorder="1"/>
    <xf numFmtId="167" fontId="12" fillId="0" borderId="2" xfId="1" applyNumberFormat="1" applyFont="1" applyBorder="1"/>
    <xf numFmtId="3" fontId="7" fillId="0" borderId="0" xfId="1" applyNumberFormat="1" applyFont="1"/>
    <xf numFmtId="169" fontId="7" fillId="0" borderId="1" xfId="1" applyNumberFormat="1" applyFont="1" applyBorder="1"/>
    <xf numFmtId="169" fontId="7" fillId="0" borderId="1" xfId="1" applyNumberFormat="1" applyFont="1" applyFill="1" applyBorder="1"/>
    <xf numFmtId="0" fontId="4" fillId="0" borderId="0" xfId="0" applyFont="1" applyAlignment="1">
      <alignment wrapText="1"/>
    </xf>
    <xf numFmtId="0" fontId="19" fillId="0" borderId="0" xfId="0" applyFont="1" applyAlignment="1">
      <alignment vertical="top"/>
    </xf>
    <xf numFmtId="0" fontId="3" fillId="0" borderId="1" xfId="0" applyFont="1" applyBorder="1"/>
    <xf numFmtId="0" fontId="3" fillId="0" borderId="2" xfId="0" applyFont="1" applyBorder="1"/>
    <xf numFmtId="166" fontId="9" fillId="0" borderId="1" xfId="3" applyNumberFormat="1" applyFont="1" applyBorder="1" applyAlignment="1" applyProtection="1">
      <alignment wrapText="1"/>
      <protection locked="0"/>
    </xf>
    <xf numFmtId="167" fontId="14" fillId="0" borderId="0" xfId="1" applyNumberFormat="1" applyFont="1" applyFill="1"/>
    <xf numFmtId="3" fontId="7" fillId="0" borderId="1" xfId="3" applyNumberFormat="1" applyFont="1" applyBorder="1" applyProtection="1">
      <protection locked="0"/>
    </xf>
    <xf numFmtId="168" fontId="7" fillId="0" borderId="0" xfId="1" applyNumberFormat="1" applyFont="1" applyFill="1"/>
    <xf numFmtId="0" fontId="7" fillId="0" borderId="1" xfId="0" applyFont="1" applyBorder="1"/>
    <xf numFmtId="167" fontId="14" fillId="0" borderId="1" xfId="1" applyNumberFormat="1" applyFont="1" applyFill="1" applyBorder="1"/>
    <xf numFmtId="169" fontId="3" fillId="0" borderId="0" xfId="1" applyNumberFormat="1" applyFont="1"/>
    <xf numFmtId="0" fontId="4" fillId="2" borderId="0" xfId="0" applyFont="1" applyFill="1"/>
    <xf numFmtId="167" fontId="7" fillId="2" borderId="0" xfId="0" applyNumberFormat="1" applyFont="1" applyFill="1"/>
    <xf numFmtId="167" fontId="7" fillId="2" borderId="1" xfId="1" applyNumberFormat="1" applyFont="1" applyFill="1" applyBorder="1"/>
    <xf numFmtId="164" fontId="12" fillId="2" borderId="0" xfId="2" applyNumberFormat="1" applyFont="1" applyFill="1"/>
    <xf numFmtId="0" fontId="16" fillId="2" borderId="0" xfId="0" applyFont="1" applyFill="1"/>
    <xf numFmtId="167" fontId="7" fillId="2" borderId="1" xfId="0" applyNumberFormat="1" applyFont="1" applyFill="1" applyBorder="1"/>
    <xf numFmtId="10" fontId="12" fillId="2" borderId="0" xfId="2" applyNumberFormat="1" applyFont="1" applyFill="1"/>
    <xf numFmtId="0" fontId="13" fillId="2" borderId="0" xfId="0" applyFont="1" applyFill="1"/>
    <xf numFmtId="165" fontId="7" fillId="2" borderId="0" xfId="1" applyNumberFormat="1" applyFont="1" applyFill="1"/>
    <xf numFmtId="165" fontId="7" fillId="2" borderId="1" xfId="1" applyNumberFormat="1" applyFont="1" applyFill="1" applyBorder="1"/>
    <xf numFmtId="14" fontId="3" fillId="2" borderId="0" xfId="0" applyNumberFormat="1" applyFont="1" applyFill="1"/>
    <xf numFmtId="167" fontId="7" fillId="2" borderId="0" xfId="1" applyNumberFormat="1" applyFont="1" applyFill="1"/>
    <xf numFmtId="3" fontId="7" fillId="2" borderId="1" xfId="3" applyNumberFormat="1" applyFont="1" applyFill="1" applyBorder="1" applyProtection="1">
      <protection locked="0"/>
    </xf>
    <xf numFmtId="168" fontId="12" fillId="2" borderId="0" xfId="1" applyNumberFormat="1" applyFont="1" applyFill="1"/>
    <xf numFmtId="2" fontId="7" fillId="2" borderId="0" xfId="0" applyNumberFormat="1" applyFont="1" applyFill="1"/>
    <xf numFmtId="168" fontId="7" fillId="2" borderId="1" xfId="0" applyNumberFormat="1" applyFont="1" applyFill="1" applyBorder="1"/>
    <xf numFmtId="169" fontId="3" fillId="2" borderId="0" xfId="1" applyNumberFormat="1" applyFont="1" applyFill="1"/>
    <xf numFmtId="14" fontId="12" fillId="2" borderId="0" xfId="0" applyNumberFormat="1" applyFont="1" applyFill="1" applyAlignment="1">
      <alignment horizontal="right"/>
    </xf>
    <xf numFmtId="14" fontId="12" fillId="0" borderId="0" xfId="0" applyNumberFormat="1" applyFont="1" applyAlignment="1">
      <alignment horizontal="right"/>
    </xf>
    <xf numFmtId="0" fontId="5" fillId="0" borderId="0" xfId="0" applyFont="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cellXfs>
  <cellStyles count="4">
    <cellStyle name="Komma" xfId="1" builtinId="3"/>
    <cellStyle name="Normal" xfId="0" builtinId="0"/>
    <cellStyle name="Normal 2" xfId="3" xr:uid="{19047CB0-33A8-4BD4-95E7-B7820BAC1E9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E175-6F2D-4FC5-874D-F7F5FB771EC6}">
  <sheetPr>
    <pageSetUpPr fitToPage="1"/>
  </sheetPr>
  <dimension ref="A1:C34"/>
  <sheetViews>
    <sheetView zoomScaleNormal="100" workbookViewId="0">
      <selection activeCell="K28" sqref="K28"/>
    </sheetView>
  </sheetViews>
  <sheetFormatPr baseColWidth="10" defaultColWidth="11.42578125" defaultRowHeight="15" x14ac:dyDescent="0.25"/>
  <cols>
    <col min="1" max="1" width="24.7109375" customWidth="1"/>
    <col min="2" max="2" width="93.140625" customWidth="1"/>
  </cols>
  <sheetData>
    <row r="1" spans="1:3" ht="21" x14ac:dyDescent="0.35">
      <c r="A1" s="5" t="s">
        <v>2</v>
      </c>
    </row>
    <row r="2" spans="1:3" ht="70.5" customHeight="1" x14ac:dyDescent="0.25">
      <c r="A2" s="82" t="s">
        <v>29</v>
      </c>
      <c r="B2" s="82"/>
      <c r="C2" s="53"/>
    </row>
    <row r="3" spans="1:3" x14ac:dyDescent="0.25">
      <c r="A3" s="17" t="s">
        <v>3</v>
      </c>
      <c r="B3" s="11"/>
    </row>
    <row r="4" spans="1:3" ht="38.25" x14ac:dyDescent="0.25">
      <c r="A4" s="12" t="s">
        <v>30</v>
      </c>
      <c r="B4" s="13" t="s">
        <v>31</v>
      </c>
    </row>
    <row r="5" spans="1:3" x14ac:dyDescent="0.25">
      <c r="A5" s="12"/>
      <c r="B5" s="13"/>
    </row>
    <row r="6" spans="1:3" ht="63.75" x14ac:dyDescent="0.25">
      <c r="A6" s="14" t="s">
        <v>32</v>
      </c>
      <c r="B6" s="15" t="s">
        <v>33</v>
      </c>
    </row>
    <row r="7" spans="1:3" x14ac:dyDescent="0.25">
      <c r="A7" s="18" t="s">
        <v>7</v>
      </c>
      <c r="B7" s="16"/>
    </row>
    <row r="8" spans="1:3" x14ac:dyDescent="0.25">
      <c r="A8" s="12" t="s">
        <v>30</v>
      </c>
      <c r="B8" s="13" t="s">
        <v>34</v>
      </c>
    </row>
    <row r="9" spans="1:3" x14ac:dyDescent="0.25">
      <c r="A9" s="12"/>
      <c r="B9" s="13"/>
    </row>
    <row r="10" spans="1:3" ht="25.5" x14ac:dyDescent="0.25">
      <c r="A10" s="14" t="s">
        <v>32</v>
      </c>
      <c r="B10" s="15" t="s">
        <v>35</v>
      </c>
    </row>
    <row r="11" spans="1:3" x14ac:dyDescent="0.25">
      <c r="A11" s="83" t="s">
        <v>10</v>
      </c>
      <c r="B11" s="84"/>
    </row>
    <row r="12" spans="1:3" ht="25.5" x14ac:dyDescent="0.25">
      <c r="A12" s="12" t="s">
        <v>30</v>
      </c>
      <c r="B12" s="13" t="s">
        <v>36</v>
      </c>
    </row>
    <row r="13" spans="1:3" x14ac:dyDescent="0.25">
      <c r="A13" s="12"/>
      <c r="B13" s="13"/>
    </row>
    <row r="14" spans="1:3" ht="51" x14ac:dyDescent="0.25">
      <c r="A14" s="14" t="s">
        <v>32</v>
      </c>
      <c r="B14" s="15" t="s">
        <v>37</v>
      </c>
    </row>
    <row r="15" spans="1:3" x14ac:dyDescent="0.25">
      <c r="A15" s="18" t="s">
        <v>13</v>
      </c>
      <c r="B15" s="16"/>
    </row>
    <row r="16" spans="1:3" x14ac:dyDescent="0.25">
      <c r="A16" s="12" t="s">
        <v>30</v>
      </c>
      <c r="B16" s="13" t="s">
        <v>38</v>
      </c>
    </row>
    <row r="17" spans="1:2" x14ac:dyDescent="0.25">
      <c r="A17" s="12"/>
      <c r="B17" s="13"/>
    </row>
    <row r="18" spans="1:2" ht="38.25" x14ac:dyDescent="0.25">
      <c r="A18" s="14" t="s">
        <v>32</v>
      </c>
      <c r="B18" s="15" t="s">
        <v>39</v>
      </c>
    </row>
    <row r="19" spans="1:2" x14ac:dyDescent="0.25">
      <c r="A19" s="85" t="s">
        <v>16</v>
      </c>
      <c r="B19" s="86"/>
    </row>
    <row r="20" spans="1:2" ht="25.5" x14ac:dyDescent="0.25">
      <c r="A20" s="12" t="s">
        <v>30</v>
      </c>
      <c r="B20" s="13" t="s">
        <v>40</v>
      </c>
    </row>
    <row r="21" spans="1:2" x14ac:dyDescent="0.25">
      <c r="A21" s="12"/>
      <c r="B21" s="13"/>
    </row>
    <row r="22" spans="1:2" x14ac:dyDescent="0.25">
      <c r="A22" s="14" t="s">
        <v>32</v>
      </c>
      <c r="B22" s="15" t="s">
        <v>41</v>
      </c>
    </row>
    <row r="23" spans="1:2" x14ac:dyDescent="0.25">
      <c r="A23" s="85" t="s">
        <v>19</v>
      </c>
      <c r="B23" s="86"/>
    </row>
    <row r="24" spans="1:2" ht="25.5" x14ac:dyDescent="0.25">
      <c r="A24" s="12" t="s">
        <v>30</v>
      </c>
      <c r="B24" s="13" t="s">
        <v>42</v>
      </c>
    </row>
    <row r="25" spans="1:2" x14ac:dyDescent="0.25">
      <c r="A25" s="12"/>
      <c r="B25" s="13"/>
    </row>
    <row r="26" spans="1:2" ht="25.5" x14ac:dyDescent="0.25">
      <c r="A26" s="14" t="s">
        <v>32</v>
      </c>
      <c r="B26" s="15" t="s">
        <v>43</v>
      </c>
    </row>
    <row r="27" spans="1:2" x14ac:dyDescent="0.25">
      <c r="A27" s="85" t="s">
        <v>27</v>
      </c>
      <c r="B27" s="86"/>
    </row>
    <row r="28" spans="1:2" ht="38.25" x14ac:dyDescent="0.25">
      <c r="A28" s="12" t="s">
        <v>30</v>
      </c>
      <c r="B28" s="13" t="s">
        <v>44</v>
      </c>
    </row>
    <row r="29" spans="1:2" x14ac:dyDescent="0.25">
      <c r="A29" s="12"/>
      <c r="B29" s="13"/>
    </row>
    <row r="30" spans="1:2" ht="38.25" x14ac:dyDescent="0.25">
      <c r="A30" s="14" t="s">
        <v>32</v>
      </c>
      <c r="B30" s="15" t="s">
        <v>45</v>
      </c>
    </row>
    <row r="31" spans="1:2" x14ac:dyDescent="0.25">
      <c r="A31" s="18" t="s">
        <v>25</v>
      </c>
      <c r="B31" s="16"/>
    </row>
    <row r="32" spans="1:2" ht="25.5" x14ac:dyDescent="0.25">
      <c r="A32" s="12" t="s">
        <v>30</v>
      </c>
      <c r="B32" s="13" t="s">
        <v>46</v>
      </c>
    </row>
    <row r="33" spans="1:2" x14ac:dyDescent="0.25">
      <c r="A33" s="12"/>
      <c r="B33" s="13"/>
    </row>
    <row r="34" spans="1:2" ht="25.5" x14ac:dyDescent="0.25">
      <c r="A34" s="14" t="s">
        <v>32</v>
      </c>
      <c r="B34" s="15" t="s">
        <v>47</v>
      </c>
    </row>
  </sheetData>
  <mergeCells count="5">
    <mergeCell ref="A2:B2"/>
    <mergeCell ref="A11:B11"/>
    <mergeCell ref="A19:B19"/>
    <mergeCell ref="A23:B23"/>
    <mergeCell ref="A27:B27"/>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06245-BAA4-4541-BA6E-21007AE11D4D}">
  <sheetPr>
    <pageSetUpPr fitToPage="1"/>
  </sheetPr>
  <dimension ref="A1:G37"/>
  <sheetViews>
    <sheetView tabSelected="1" workbookViewId="0">
      <selection activeCell="B5" sqref="B5"/>
    </sheetView>
  </sheetViews>
  <sheetFormatPr baseColWidth="10" defaultRowHeight="15" x14ac:dyDescent="0.25"/>
  <cols>
    <col min="1" max="1" width="55.28515625" customWidth="1"/>
    <col min="2" max="2" width="13" bestFit="1" customWidth="1"/>
    <col min="3" max="3" width="13" style="6" customWidth="1"/>
    <col min="4" max="4" width="11.5703125" bestFit="1" customWidth="1"/>
    <col min="6" max="6" width="12.7109375" bestFit="1" customWidth="1"/>
    <col min="7" max="7" width="12.28515625" customWidth="1"/>
  </cols>
  <sheetData>
    <row r="1" spans="1:7" x14ac:dyDescent="0.25">
      <c r="A1" s="2" t="s">
        <v>2</v>
      </c>
      <c r="B1" s="2"/>
      <c r="C1" s="41"/>
      <c r="D1" s="2"/>
      <c r="G1" s="19"/>
    </row>
    <row r="2" spans="1:7" x14ac:dyDescent="0.25">
      <c r="A2" s="9" t="s">
        <v>0</v>
      </c>
      <c r="B2" s="80" t="s">
        <v>68</v>
      </c>
      <c r="C2" s="81" t="s">
        <v>69</v>
      </c>
      <c r="D2" s="73">
        <v>45199</v>
      </c>
      <c r="E2" s="1">
        <v>44834</v>
      </c>
      <c r="F2" s="1">
        <v>44926</v>
      </c>
    </row>
    <row r="3" spans="1:7" x14ac:dyDescent="0.25">
      <c r="A3" s="3" t="s">
        <v>3</v>
      </c>
      <c r="B3" s="63"/>
      <c r="C3" s="32"/>
      <c r="D3" s="63"/>
    </row>
    <row r="4" spans="1:7" x14ac:dyDescent="0.25">
      <c r="A4" t="s">
        <v>4</v>
      </c>
      <c r="B4" s="64">
        <v>253</v>
      </c>
      <c r="C4" s="38">
        <v>189.28692761139996</v>
      </c>
      <c r="D4" s="71">
        <v>715</v>
      </c>
      <c r="E4" s="23">
        <v>535.32162848999997</v>
      </c>
      <c r="F4" s="23">
        <v>776.97393782999904</v>
      </c>
    </row>
    <row r="5" spans="1:7" x14ac:dyDescent="0.25">
      <c r="A5" t="s">
        <v>5</v>
      </c>
      <c r="B5" s="64">
        <v>12.831347520000001</v>
      </c>
      <c r="C5" s="38">
        <v>7.9472498100000006</v>
      </c>
      <c r="D5" s="71">
        <v>35</v>
      </c>
      <c r="E5" s="23">
        <v>20.613883000000001</v>
      </c>
      <c r="F5" s="23">
        <v>30.740590940000001</v>
      </c>
    </row>
    <row r="6" spans="1:7" x14ac:dyDescent="0.25">
      <c r="A6" s="6" t="s">
        <v>6</v>
      </c>
      <c r="B6" s="65">
        <v>7355.4362796099995</v>
      </c>
      <c r="C6" s="22">
        <v>6913.8091268346498</v>
      </c>
      <c r="D6" s="65">
        <v>7234</v>
      </c>
      <c r="E6" s="22">
        <v>6812.9889976250997</v>
      </c>
      <c r="F6" s="22">
        <v>6853.1306241776001</v>
      </c>
      <c r="G6" s="4"/>
    </row>
    <row r="7" spans="1:7" x14ac:dyDescent="0.25">
      <c r="B7" s="66">
        <f t="shared" ref="B7:C7" si="0">(B4-B5)/B6*12/B37</f>
        <v>0.13060742740482784</v>
      </c>
      <c r="C7" s="31">
        <f t="shared" si="0"/>
        <v>0.10491448315954464</v>
      </c>
      <c r="D7" s="66">
        <f>(D4-D5)/D6*12/D37</f>
        <v>0.12533407059257212</v>
      </c>
      <c r="E7" s="31">
        <f>(E4-E5)/E6*12/E37</f>
        <v>0.10073067697979432</v>
      </c>
      <c r="F7" s="31">
        <f>(F4-F5)/F6*12/F37</f>
        <v>0.10888940949955257</v>
      </c>
    </row>
    <row r="8" spans="1:7" x14ac:dyDescent="0.25">
      <c r="A8" s="3" t="s">
        <v>7</v>
      </c>
      <c r="B8" s="67"/>
      <c r="C8" s="32"/>
      <c r="D8" s="70"/>
      <c r="E8" s="31"/>
      <c r="F8" s="6"/>
    </row>
    <row r="9" spans="1:7" x14ac:dyDescent="0.25">
      <c r="A9" t="s">
        <v>8</v>
      </c>
      <c r="B9" s="64">
        <v>208</v>
      </c>
      <c r="C9" s="38">
        <v>179.11532399999993</v>
      </c>
      <c r="D9" s="71">
        <v>617</v>
      </c>
      <c r="E9" s="23">
        <v>531.58611399999995</v>
      </c>
      <c r="F9" s="23">
        <v>746.90976799999999</v>
      </c>
    </row>
    <row r="10" spans="1:7" x14ac:dyDescent="0.25">
      <c r="A10" t="s">
        <v>9</v>
      </c>
      <c r="B10" s="68">
        <v>575</v>
      </c>
      <c r="C10" s="30">
        <v>432.76921525</v>
      </c>
      <c r="D10" s="72">
        <v>1618</v>
      </c>
      <c r="E10" s="22">
        <v>1222.111081</v>
      </c>
      <c r="F10" s="22">
        <v>1756.0999200000001</v>
      </c>
    </row>
    <row r="11" spans="1:7" x14ac:dyDescent="0.25">
      <c r="B11" s="66">
        <f>+B9/B10</f>
        <v>0.36173913043478262</v>
      </c>
      <c r="C11" s="31">
        <f t="shared" ref="C11:D11" si="1">+C9/C10</f>
        <v>0.41388185131543948</v>
      </c>
      <c r="D11" s="66">
        <f t="shared" si="1"/>
        <v>0.38133498145859085</v>
      </c>
      <c r="E11" s="31">
        <f>+E9/E10</f>
        <v>0.43497364704771868</v>
      </c>
      <c r="F11" s="31">
        <f>+F9/F10</f>
        <v>0.42532304653826303</v>
      </c>
    </row>
    <row r="12" spans="1:7" x14ac:dyDescent="0.25">
      <c r="A12" s="52" t="s">
        <v>10</v>
      </c>
      <c r="B12" s="67"/>
      <c r="C12" s="32"/>
      <c r="D12" s="67"/>
      <c r="E12" s="6"/>
      <c r="F12" s="6"/>
    </row>
    <row r="13" spans="1:7" x14ac:dyDescent="0.25">
      <c r="A13" t="s">
        <v>11</v>
      </c>
      <c r="B13" s="64">
        <v>33.926006999999998</v>
      </c>
      <c r="C13" s="38">
        <v>1.6804669999999993</v>
      </c>
      <c r="D13" s="71">
        <v>64.207543999999999</v>
      </c>
      <c r="E13" s="23">
        <v>-6.6313149999999998</v>
      </c>
      <c r="F13" s="23">
        <v>-3.9567909999999999</v>
      </c>
    </row>
    <row r="14" spans="1:7" x14ac:dyDescent="0.25">
      <c r="A14" t="s">
        <v>12</v>
      </c>
      <c r="B14" s="68">
        <v>77754.854386000006</v>
      </c>
      <c r="C14" s="22">
        <v>71986.485042</v>
      </c>
      <c r="D14" s="72">
        <v>77754.854386000006</v>
      </c>
      <c r="E14" s="22">
        <v>71986.485042</v>
      </c>
      <c r="F14" s="22">
        <v>71986.485042</v>
      </c>
      <c r="G14" s="4"/>
    </row>
    <row r="15" spans="1:7" x14ac:dyDescent="0.25">
      <c r="B15" s="69">
        <f>+B13/B14*12/B37</f>
        <v>1.7452804596137718E-3</v>
      </c>
      <c r="C15" s="34">
        <f t="shared" ref="C15" si="2">+C13/C14*12/C37</f>
        <v>9.3376805327808002E-5</v>
      </c>
      <c r="D15" s="69">
        <f>+D13/D14*12/D37</f>
        <v>1.1010252587146637E-3</v>
      </c>
      <c r="E15" s="34">
        <f>+E13/E14*12/E37</f>
        <v>-1.2282518486872468E-4</v>
      </c>
      <c r="F15" s="34">
        <f>+F13/F14*12/F37</f>
        <v>-5.4965748052449546E-5</v>
      </c>
    </row>
    <row r="16" spans="1:7" x14ac:dyDescent="0.25">
      <c r="A16" s="3" t="s">
        <v>13</v>
      </c>
      <c r="B16" s="70"/>
      <c r="C16" s="32"/>
      <c r="D16" s="70"/>
      <c r="E16" s="34"/>
      <c r="F16" s="6"/>
      <c r="G16" s="6"/>
    </row>
    <row r="17" spans="1:7" x14ac:dyDescent="0.25">
      <c r="A17" t="s">
        <v>14</v>
      </c>
      <c r="B17" s="71">
        <v>46653</v>
      </c>
      <c r="C17" s="23">
        <v>44686.425820000004</v>
      </c>
      <c r="D17" s="74">
        <v>46653</v>
      </c>
      <c r="E17" s="23">
        <v>44686.425820000004</v>
      </c>
      <c r="F17" s="23">
        <v>43880.663</v>
      </c>
      <c r="G17" s="28"/>
    </row>
    <row r="18" spans="1:7" x14ac:dyDescent="0.25">
      <c r="A18" t="s">
        <v>15</v>
      </c>
      <c r="B18" s="72">
        <v>80117</v>
      </c>
      <c r="C18" s="22">
        <v>74007.819604999997</v>
      </c>
      <c r="D18" s="65">
        <v>80117</v>
      </c>
      <c r="E18" s="22">
        <v>74007.819604999997</v>
      </c>
      <c r="F18" s="22">
        <v>76392.366999999998</v>
      </c>
      <c r="G18" s="24"/>
    </row>
    <row r="19" spans="1:7" x14ac:dyDescent="0.25">
      <c r="B19" s="66">
        <f>+B17/B18</f>
        <v>0.58231087035211004</v>
      </c>
      <c r="C19" s="31">
        <f t="shared" ref="C19" si="3">+C17/C18</f>
        <v>0.60380681471908915</v>
      </c>
      <c r="D19" s="66">
        <f>+D17/D18</f>
        <v>0.58231087035211004</v>
      </c>
      <c r="E19" s="31">
        <f>+E17/E18</f>
        <v>0.60380681471908915</v>
      </c>
      <c r="F19" s="31">
        <f>+F17/F18</f>
        <v>0.5744116162809827</v>
      </c>
      <c r="G19" s="6"/>
    </row>
    <row r="20" spans="1:7" x14ac:dyDescent="0.25">
      <c r="A20" s="52" t="s">
        <v>16</v>
      </c>
      <c r="B20" s="70"/>
      <c r="C20" s="32"/>
      <c r="D20" s="70"/>
      <c r="E20" s="6"/>
      <c r="F20" s="6"/>
      <c r="G20" s="6"/>
    </row>
    <row r="21" spans="1:7" x14ac:dyDescent="0.25">
      <c r="A21" t="s">
        <v>17</v>
      </c>
      <c r="B21" s="71">
        <v>78998</v>
      </c>
      <c r="C21" s="23">
        <v>72300.282971999986</v>
      </c>
      <c r="D21" s="71">
        <v>73689.038461999997</v>
      </c>
      <c r="E21" s="23">
        <v>69423</v>
      </c>
      <c r="F21" s="23">
        <v>69924.938943999994</v>
      </c>
      <c r="G21" s="29"/>
    </row>
    <row r="22" spans="1:7" x14ac:dyDescent="0.25">
      <c r="A22" t="s">
        <v>18</v>
      </c>
      <c r="B22" s="72">
        <v>79738.696431660006</v>
      </c>
      <c r="C22" s="22">
        <v>73689.038461999997</v>
      </c>
      <c r="D22" s="72">
        <v>79738.696431660006</v>
      </c>
      <c r="E22" s="22">
        <v>73689.038461999997</v>
      </c>
      <c r="F22" s="22">
        <v>76077.72</v>
      </c>
      <c r="G22" s="24"/>
    </row>
    <row r="23" spans="1:7" x14ac:dyDescent="0.25">
      <c r="B23" s="66">
        <f>(B22-B21)/B21</f>
        <v>9.3761415689005544E-3</v>
      </c>
      <c r="C23" s="31">
        <f t="shared" ref="C23" si="4">(C22-C21)/C21</f>
        <v>1.920816119817732E-2</v>
      </c>
      <c r="D23" s="66">
        <f>(D22-D21)/D21</f>
        <v>8.2097121850486621E-2</v>
      </c>
      <c r="E23" s="31">
        <f>(E22-E21)/E21</f>
        <v>6.1449929591057675E-2</v>
      </c>
      <c r="F23" s="31">
        <f>(F22-F21)/F21</f>
        <v>8.7991225289842823E-2</v>
      </c>
      <c r="G23" s="26"/>
    </row>
    <row r="24" spans="1:7" x14ac:dyDescent="0.25">
      <c r="A24" s="52" t="s">
        <v>19</v>
      </c>
      <c r="B24" s="70"/>
      <c r="C24" s="32"/>
      <c r="D24" s="70"/>
      <c r="E24" s="6"/>
      <c r="F24" s="6"/>
      <c r="G24" s="6"/>
    </row>
    <row r="25" spans="1:7" x14ac:dyDescent="0.25">
      <c r="A25" t="s">
        <v>20</v>
      </c>
      <c r="B25" s="71">
        <v>46339</v>
      </c>
      <c r="C25" s="24">
        <v>44946.069081000001</v>
      </c>
      <c r="D25" s="74">
        <v>44686.425820000004</v>
      </c>
      <c r="E25" s="23">
        <v>40780</v>
      </c>
      <c r="F25" s="23">
        <v>41853.058514000004</v>
      </c>
      <c r="G25" s="6"/>
    </row>
    <row r="26" spans="1:7" x14ac:dyDescent="0.25">
      <c r="A26" t="s">
        <v>21</v>
      </c>
      <c r="B26" s="72">
        <v>46652.963000000003</v>
      </c>
      <c r="C26" s="22">
        <v>44686.425820000004</v>
      </c>
      <c r="D26" s="65">
        <v>46652.963000000003</v>
      </c>
      <c r="E26" s="22">
        <v>44686.425820000004</v>
      </c>
      <c r="F26" s="22">
        <v>43880.663</v>
      </c>
      <c r="G26" s="24"/>
    </row>
    <row r="27" spans="1:7" x14ac:dyDescent="0.25">
      <c r="B27" s="66">
        <f>(B26-B25)/B25</f>
        <v>6.7753512160383987E-3</v>
      </c>
      <c r="C27" s="31">
        <f t="shared" ref="C27" si="5">(C26-C25)/C25</f>
        <v>-5.7767735045322604E-3</v>
      </c>
      <c r="D27" s="66">
        <f>(D26-D25)/D25</f>
        <v>4.4007484239651354E-2</v>
      </c>
      <c r="E27" s="31">
        <f>(E26-E25)/E25</f>
        <v>9.5792688082393426E-2</v>
      </c>
      <c r="F27" s="31">
        <f>(F26-F25)/F25</f>
        <v>4.8445790056699328E-2</v>
      </c>
      <c r="G27" s="6"/>
    </row>
    <row r="28" spans="1:7" x14ac:dyDescent="0.25">
      <c r="A28" s="52" t="s">
        <v>22</v>
      </c>
      <c r="B28" s="32"/>
      <c r="C28" s="32"/>
      <c r="D28" s="70"/>
      <c r="E28" s="23"/>
      <c r="F28" s="25"/>
      <c r="G28" s="6"/>
    </row>
    <row r="29" spans="1:7" x14ac:dyDescent="0.25">
      <c r="A29" s="6" t="s">
        <v>23</v>
      </c>
      <c r="B29" s="6"/>
      <c r="C29" s="57"/>
      <c r="D29" s="74">
        <v>3834.551980309895</v>
      </c>
      <c r="E29" s="23">
        <v>3579.6756837400831</v>
      </c>
      <c r="F29" s="25">
        <v>3699.351984224842</v>
      </c>
      <c r="G29" s="6"/>
    </row>
    <row r="30" spans="1:7" x14ac:dyDescent="0.25">
      <c r="A30" t="s">
        <v>24</v>
      </c>
      <c r="B30" s="21"/>
      <c r="C30" s="21"/>
      <c r="D30" s="75">
        <v>49434770</v>
      </c>
      <c r="E30" s="58">
        <v>49434770</v>
      </c>
      <c r="F30" s="58">
        <v>49434770</v>
      </c>
      <c r="G30" s="6"/>
    </row>
    <row r="31" spans="1:7" x14ac:dyDescent="0.25">
      <c r="B31" s="35"/>
      <c r="C31" s="36"/>
      <c r="D31" s="76">
        <f>+D29*1000000/D30</f>
        <v>77.567913845050654</v>
      </c>
      <c r="E31" s="35">
        <f>+E29*1000000/E30</f>
        <v>72.412103540485433</v>
      </c>
      <c r="F31" s="35">
        <f>+F29*1000000/F30</f>
        <v>74.832996779894842</v>
      </c>
    </row>
    <row r="32" spans="1:7" x14ac:dyDescent="0.25">
      <c r="A32" s="3" t="s">
        <v>25</v>
      </c>
      <c r="B32" s="32"/>
      <c r="C32" s="42"/>
      <c r="D32" s="70"/>
      <c r="E32" s="37"/>
      <c r="F32" s="37"/>
    </row>
    <row r="33" spans="1:6" x14ac:dyDescent="0.25">
      <c r="A33" t="s">
        <v>26</v>
      </c>
      <c r="B33" s="6"/>
      <c r="C33" s="23"/>
      <c r="D33" s="77">
        <v>77.5</v>
      </c>
      <c r="E33" s="59">
        <v>70</v>
      </c>
      <c r="F33" s="39">
        <v>84.41</v>
      </c>
    </row>
    <row r="34" spans="1:6" x14ac:dyDescent="0.25">
      <c r="A34" t="s">
        <v>27</v>
      </c>
      <c r="B34" s="60"/>
      <c r="C34" s="61"/>
      <c r="D34" s="78">
        <f>+D31</f>
        <v>77.567913845050654</v>
      </c>
      <c r="E34" s="40">
        <f>E31</f>
        <v>72.412103540485433</v>
      </c>
      <c r="F34" s="40">
        <f>F31</f>
        <v>74.832996779894842</v>
      </c>
    </row>
    <row r="35" spans="1:6" x14ac:dyDescent="0.25">
      <c r="B35" s="62"/>
      <c r="C35" s="43"/>
      <c r="D35" s="79">
        <f>+D33/D34</f>
        <v>0.99912445956473295</v>
      </c>
      <c r="E35" s="20">
        <f>+E33/E34</f>
        <v>0.96668922151754877</v>
      </c>
      <c r="F35" s="20">
        <f>+F33/F34</f>
        <v>1.1279783468818421</v>
      </c>
    </row>
    <row r="37" spans="1:6" s="6" customFormat="1" x14ac:dyDescent="0.25">
      <c r="A37" s="6" t="s">
        <v>28</v>
      </c>
      <c r="B37" s="6">
        <v>3</v>
      </c>
      <c r="C37" s="6">
        <v>3</v>
      </c>
      <c r="D37" s="6">
        <v>9</v>
      </c>
      <c r="E37" s="6">
        <v>9</v>
      </c>
      <c r="F37" s="6">
        <v>12</v>
      </c>
    </row>
  </sheetData>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002D-E3B5-4D2F-B51B-7060828BD51B}">
  <sheetPr>
    <pageSetUpPr fitToPage="1"/>
  </sheetPr>
  <dimension ref="A1:K26"/>
  <sheetViews>
    <sheetView workbookViewId="0">
      <selection activeCell="G1" sqref="G1:J1048576"/>
    </sheetView>
  </sheetViews>
  <sheetFormatPr baseColWidth="10" defaultRowHeight="15" x14ac:dyDescent="0.25"/>
  <cols>
    <col min="1" max="1" width="75.85546875" customWidth="1"/>
    <col min="2" max="2" width="10.140625" customWidth="1"/>
    <col min="3" max="4" width="14.140625" hidden="1" customWidth="1"/>
    <col min="5" max="5" width="13.140625" customWidth="1"/>
    <col min="6" max="6" width="13.140625" bestFit="1" customWidth="1"/>
    <col min="7" max="8" width="13.140625" hidden="1" customWidth="1"/>
    <col min="9" max="9" width="11.42578125" hidden="1" customWidth="1"/>
    <col min="10" max="10" width="0" hidden="1" customWidth="1"/>
  </cols>
  <sheetData>
    <row r="1" spans="1:11" x14ac:dyDescent="0.25">
      <c r="A1" s="2" t="s">
        <v>2</v>
      </c>
      <c r="B1" s="2"/>
      <c r="C1" s="2"/>
      <c r="F1" s="4"/>
      <c r="G1" s="4"/>
      <c r="H1" s="4"/>
    </row>
    <row r="2" spans="1:11" x14ac:dyDescent="0.25">
      <c r="A2" s="9" t="s">
        <v>0</v>
      </c>
      <c r="B2" s="1">
        <v>45199</v>
      </c>
      <c r="C2" s="1">
        <v>45107</v>
      </c>
      <c r="D2" s="1">
        <v>45016</v>
      </c>
      <c r="E2" s="1">
        <v>44926</v>
      </c>
      <c r="F2" s="1">
        <v>44834</v>
      </c>
      <c r="G2" s="1">
        <v>44742</v>
      </c>
      <c r="H2" s="1">
        <v>44651</v>
      </c>
      <c r="I2" s="1">
        <v>44561</v>
      </c>
      <c r="J2" s="1">
        <v>44196</v>
      </c>
    </row>
    <row r="3" spans="1:11" x14ac:dyDescent="0.25">
      <c r="A3" s="3" t="s">
        <v>48</v>
      </c>
      <c r="B3" s="3"/>
      <c r="C3" s="3"/>
      <c r="K3" s="4"/>
    </row>
    <row r="4" spans="1:11" x14ac:dyDescent="0.25">
      <c r="A4" t="s">
        <v>49</v>
      </c>
      <c r="B4" s="25">
        <v>8371</v>
      </c>
      <c r="C4" s="25">
        <v>8143.38047018</v>
      </c>
      <c r="D4" s="25">
        <v>7903.0726916699996</v>
      </c>
      <c r="E4" s="25">
        <v>8101.5146716500003</v>
      </c>
      <c r="F4" s="23">
        <v>7859.7414282899999</v>
      </c>
      <c r="G4" s="23">
        <v>7658.6342157786003</v>
      </c>
      <c r="H4" s="23">
        <v>7431.4158295099996</v>
      </c>
      <c r="I4" s="25">
        <v>7570.7077637051998</v>
      </c>
      <c r="J4" s="25">
        <v>7208.3767287299997</v>
      </c>
    </row>
    <row r="5" spans="1:11" x14ac:dyDescent="0.25">
      <c r="A5" t="s">
        <v>50</v>
      </c>
      <c r="B5" s="25">
        <v>-650</v>
      </c>
      <c r="C5" s="25">
        <v>-650</v>
      </c>
      <c r="D5" s="25">
        <v>-650</v>
      </c>
      <c r="E5" s="25">
        <v>-650</v>
      </c>
      <c r="F5" s="23">
        <v>-650</v>
      </c>
      <c r="G5" s="23">
        <v>-650</v>
      </c>
      <c r="H5" s="23">
        <v>-599.156115</v>
      </c>
      <c r="I5" s="25">
        <v>-599.154943</v>
      </c>
      <c r="J5" s="25">
        <v>-599.15019099999995</v>
      </c>
    </row>
    <row r="6" spans="1:11" x14ac:dyDescent="0.25">
      <c r="A6" s="6" t="s">
        <v>51</v>
      </c>
      <c r="B6" s="25">
        <v>34.6</v>
      </c>
      <c r="C6" s="25">
        <v>22.168652479999999</v>
      </c>
      <c r="D6" s="25">
        <v>11.19679167</v>
      </c>
      <c r="E6" s="25">
        <v>0</v>
      </c>
      <c r="F6" s="23">
        <v>20.613883000000001</v>
      </c>
      <c r="G6" s="23">
        <v>12.666633190000001</v>
      </c>
      <c r="H6" s="23">
        <v>6.2134722199999999</v>
      </c>
      <c r="I6" s="25">
        <v>0</v>
      </c>
      <c r="J6" s="25"/>
    </row>
    <row r="7" spans="1:11" x14ac:dyDescent="0.25">
      <c r="A7" s="6" t="s">
        <v>52</v>
      </c>
      <c r="B7" s="25">
        <v>0</v>
      </c>
      <c r="C7" s="25">
        <v>0</v>
      </c>
      <c r="D7" s="25">
        <v>0</v>
      </c>
      <c r="E7" s="25">
        <v>-197.73908</v>
      </c>
      <c r="F7" s="23">
        <v>0</v>
      </c>
      <c r="G7" s="23">
        <v>0</v>
      </c>
      <c r="H7" s="44">
        <v>0</v>
      </c>
      <c r="I7" s="25">
        <v>-158.19126399999999</v>
      </c>
      <c r="J7" s="25">
        <f>-44.491293-88.982586</f>
        <v>-133.47387900000001</v>
      </c>
    </row>
    <row r="8" spans="1:11" x14ac:dyDescent="0.25">
      <c r="A8" s="6" t="s">
        <v>53</v>
      </c>
      <c r="B8" s="25">
        <v>0</v>
      </c>
      <c r="C8" s="25">
        <v>0</v>
      </c>
      <c r="D8" s="25">
        <v>0</v>
      </c>
      <c r="E8" s="25">
        <v>-200.49090000000001</v>
      </c>
      <c r="F8" s="23">
        <v>0</v>
      </c>
      <c r="G8" s="23">
        <v>0</v>
      </c>
      <c r="H8" s="44">
        <v>0</v>
      </c>
      <c r="I8" s="25">
        <v>-160.38499999999999</v>
      </c>
      <c r="J8" s="25">
        <f>-45.12-90.235</f>
        <v>-135.35499999999999</v>
      </c>
    </row>
    <row r="9" spans="1:11" x14ac:dyDescent="0.25">
      <c r="A9" s="6" t="s">
        <v>54</v>
      </c>
      <c r="B9" s="45">
        <v>-340.2</v>
      </c>
      <c r="C9" s="45">
        <v>-220.07656344</v>
      </c>
      <c r="D9" s="45">
        <v>-97.558038709999991</v>
      </c>
      <c r="E9" s="45"/>
      <c r="F9" s="45">
        <v>-257.35387274499999</v>
      </c>
      <c r="G9" s="45">
        <v>-166.68403384429999</v>
      </c>
      <c r="H9" s="46">
        <v>-78.147851954999993</v>
      </c>
      <c r="I9" s="45"/>
      <c r="J9" s="6"/>
    </row>
    <row r="10" spans="1:11" x14ac:dyDescent="0.25">
      <c r="A10" s="54" t="s">
        <v>55</v>
      </c>
      <c r="B10" s="47">
        <f>SUM(B4:B9)</f>
        <v>7415.4000000000005</v>
      </c>
      <c r="C10" s="47">
        <f>SUM(C4:C9)</f>
        <v>7295.4725592199993</v>
      </c>
      <c r="D10" s="47">
        <f>SUM(D4:D9)</f>
        <v>7166.7114446299993</v>
      </c>
      <c r="E10" s="47">
        <f>SUM(E4:E9)</f>
        <v>7053.2846916500002</v>
      </c>
      <c r="F10" s="47">
        <f t="shared" ref="F10:H10" si="0">SUM(F4:F9)</f>
        <v>6973.0014385449995</v>
      </c>
      <c r="G10" s="47">
        <f t="shared" si="0"/>
        <v>6854.6168151243</v>
      </c>
      <c r="H10" s="47">
        <f t="shared" si="0"/>
        <v>6760.3253347749996</v>
      </c>
      <c r="I10" s="47">
        <f t="shared" ref="I10" si="1">SUM(I4:I8)</f>
        <v>6652.9765567051991</v>
      </c>
      <c r="J10" s="47">
        <f>SUM(J4:J8)</f>
        <v>6340.3976587300003</v>
      </c>
    </row>
    <row r="11" spans="1:11" x14ac:dyDescent="0.25">
      <c r="A11" s="55" t="s">
        <v>56</v>
      </c>
      <c r="B11" s="48">
        <f>(B10+E10)/2</f>
        <v>7234.3423458249999</v>
      </c>
      <c r="C11" s="48">
        <f>(C10+E10)/2</f>
        <v>7174.3786254349998</v>
      </c>
      <c r="D11" s="48">
        <f>(D10+E10)/2</f>
        <v>7109.9980681399993</v>
      </c>
      <c r="E11" s="48">
        <f>(E10+I10)/2</f>
        <v>6853.1306241776001</v>
      </c>
      <c r="F11" s="48">
        <f>(F10+I10)/2</f>
        <v>6812.9889976250997</v>
      </c>
      <c r="G11" s="48">
        <f>(G10+I10)/2</f>
        <v>6753.7966859147491</v>
      </c>
      <c r="H11" s="48">
        <f>(H10+I10)/2</f>
        <v>6706.6509457400989</v>
      </c>
      <c r="I11" s="48">
        <f>(I10+J10)/2</f>
        <v>6496.6871077176002</v>
      </c>
      <c r="J11" s="6"/>
    </row>
    <row r="12" spans="1:11" x14ac:dyDescent="0.25">
      <c r="B12" s="6"/>
      <c r="C12" s="6"/>
      <c r="D12" s="49"/>
      <c r="E12" s="49"/>
      <c r="F12" s="49"/>
      <c r="G12" s="49"/>
      <c r="H12" s="49"/>
      <c r="I12" s="49"/>
      <c r="J12" s="6"/>
    </row>
    <row r="13" spans="1:11" x14ac:dyDescent="0.25">
      <c r="B13" s="6"/>
      <c r="C13" s="6"/>
      <c r="D13" s="33"/>
      <c r="E13" s="33"/>
      <c r="F13" s="33"/>
      <c r="G13" s="33"/>
      <c r="H13" s="33"/>
      <c r="I13" s="33"/>
      <c r="J13" s="6"/>
    </row>
    <row r="14" spans="1:11" x14ac:dyDescent="0.25">
      <c r="A14" s="3" t="s">
        <v>57</v>
      </c>
      <c r="B14" s="32"/>
      <c r="C14" s="32"/>
      <c r="D14" s="6"/>
      <c r="E14" s="6"/>
      <c r="F14" s="6"/>
      <c r="G14" s="6"/>
      <c r="H14" s="6"/>
      <c r="I14" s="6"/>
      <c r="J14" s="6"/>
    </row>
    <row r="15" spans="1:11" x14ac:dyDescent="0.25">
      <c r="A15" t="s">
        <v>58</v>
      </c>
      <c r="B15" s="25">
        <v>988.69539999999995</v>
      </c>
      <c r="C15" s="25">
        <v>988.69539999999995</v>
      </c>
      <c r="D15" s="25">
        <v>988.69539999999995</v>
      </c>
      <c r="E15" s="25">
        <v>988.69539999999995</v>
      </c>
      <c r="F15" s="23">
        <v>988.69539999999995</v>
      </c>
      <c r="G15" s="23">
        <v>988.69539999999995</v>
      </c>
      <c r="H15" s="23">
        <v>988.69539999999995</v>
      </c>
      <c r="I15" s="25">
        <v>988.69539999999995</v>
      </c>
      <c r="J15" s="6"/>
    </row>
    <row r="16" spans="1:11" x14ac:dyDescent="0.25">
      <c r="A16" s="7" t="s">
        <v>59</v>
      </c>
      <c r="B16" s="25">
        <v>-1.7313000000000001</v>
      </c>
      <c r="C16" s="25">
        <v>-1.7313000000000001</v>
      </c>
      <c r="D16" s="25">
        <v>-1.74464</v>
      </c>
      <c r="E16" s="25">
        <v>-3.0185399999999998</v>
      </c>
      <c r="F16" s="23">
        <v>-2.4185400000000001</v>
      </c>
      <c r="G16" s="23">
        <v>-2.21854</v>
      </c>
      <c r="H16" s="23">
        <v>-2.2414000000000001</v>
      </c>
      <c r="I16" s="25">
        <v>-2.2111000000000001</v>
      </c>
      <c r="J16" s="6"/>
    </row>
    <row r="17" spans="1:10" x14ac:dyDescent="0.25">
      <c r="A17" s="7" t="s">
        <v>60</v>
      </c>
      <c r="B17" s="25">
        <v>2067.9720160000002</v>
      </c>
      <c r="C17" s="25">
        <v>2067.9720160000002</v>
      </c>
      <c r="D17" s="25">
        <v>2067.6066059999998</v>
      </c>
      <c r="E17" s="25">
        <v>2066.032639</v>
      </c>
      <c r="F17" s="23">
        <v>1828.531097</v>
      </c>
      <c r="G17" s="23">
        <v>1828.8004880000001</v>
      </c>
      <c r="H17" s="23">
        <v>1830.97912</v>
      </c>
      <c r="I17" s="25">
        <v>1831.3067940000001</v>
      </c>
      <c r="J17" s="6"/>
    </row>
    <row r="18" spans="1:10" x14ac:dyDescent="0.25">
      <c r="A18" s="7" t="s">
        <v>61</v>
      </c>
      <c r="B18" s="25">
        <v>358.89233899999999</v>
      </c>
      <c r="C18" s="25">
        <v>358.89233899999999</v>
      </c>
      <c r="D18" s="25">
        <v>358.88789100000002</v>
      </c>
      <c r="E18" s="25">
        <v>358.09761900000001</v>
      </c>
      <c r="F18" s="23">
        <v>358.09761900000001</v>
      </c>
      <c r="G18" s="23">
        <v>358.09761900000001</v>
      </c>
      <c r="H18" s="23">
        <v>358.07573400000001</v>
      </c>
      <c r="I18" s="25">
        <v>357.265806</v>
      </c>
      <c r="J18" s="6"/>
    </row>
    <row r="19" spans="1:10" ht="26.25" x14ac:dyDescent="0.25">
      <c r="A19" s="56" t="s">
        <v>62</v>
      </c>
      <c r="B19" s="30">
        <f>B26</f>
        <v>420.72352530989542</v>
      </c>
      <c r="C19" s="30">
        <f>C26</f>
        <v>307.59889095129148</v>
      </c>
      <c r="D19" s="30">
        <f>D26</f>
        <v>188.46729955811844</v>
      </c>
      <c r="E19" s="30">
        <f t="shared" ref="E19:I19" si="2">E26</f>
        <v>289.54486622484166</v>
      </c>
      <c r="F19" s="30">
        <f t="shared" si="2"/>
        <v>406.77010774008312</v>
      </c>
      <c r="G19" s="30">
        <f t="shared" si="2"/>
        <v>306.53649840752121</v>
      </c>
      <c r="H19" s="30">
        <f t="shared" si="2"/>
        <v>217.90344499916515</v>
      </c>
      <c r="I19" s="30">
        <f t="shared" si="2"/>
        <v>286.8316906</v>
      </c>
      <c r="J19" s="6"/>
    </row>
    <row r="20" spans="1:10" x14ac:dyDescent="0.25">
      <c r="A20" s="55" t="s">
        <v>63</v>
      </c>
      <c r="B20" s="48">
        <f t="shared" ref="B20" si="3">SUM(B15:B19)</f>
        <v>3834.551980309895</v>
      </c>
      <c r="C20" s="48">
        <f t="shared" ref="C20:I20" si="4">SUM(C15:C19)</f>
        <v>3721.4273459512915</v>
      </c>
      <c r="D20" s="48">
        <f t="shared" si="4"/>
        <v>3601.9125565581185</v>
      </c>
      <c r="E20" s="48">
        <f t="shared" si="4"/>
        <v>3699.351984224842</v>
      </c>
      <c r="F20" s="48">
        <f t="shared" si="4"/>
        <v>3579.6756837400831</v>
      </c>
      <c r="G20" s="48">
        <f t="shared" si="4"/>
        <v>3479.9114654075215</v>
      </c>
      <c r="H20" s="48">
        <f t="shared" si="4"/>
        <v>3393.4122989991647</v>
      </c>
      <c r="I20" s="48">
        <f t="shared" si="4"/>
        <v>3461.8885906</v>
      </c>
      <c r="J20" s="6"/>
    </row>
    <row r="21" spans="1:10" x14ac:dyDescent="0.25">
      <c r="A21" s="7"/>
      <c r="B21" s="7"/>
      <c r="C21" s="7"/>
      <c r="D21" s="25"/>
      <c r="E21" s="25"/>
      <c r="F21" s="25"/>
      <c r="G21" s="25"/>
      <c r="H21" s="25"/>
      <c r="I21" s="25"/>
      <c r="J21" s="6"/>
    </row>
    <row r="22" spans="1:10" x14ac:dyDescent="0.25">
      <c r="A22" s="7" t="s">
        <v>1</v>
      </c>
      <c r="B22" s="7"/>
      <c r="C22" s="7"/>
      <c r="D22" s="25"/>
      <c r="E22" s="25"/>
      <c r="F22" s="25"/>
      <c r="G22" s="25"/>
      <c r="H22" s="25"/>
      <c r="I22" s="25"/>
      <c r="J22" s="6"/>
    </row>
    <row r="23" spans="1:10" x14ac:dyDescent="0.25">
      <c r="A23" s="8" t="s">
        <v>64</v>
      </c>
      <c r="B23" s="25">
        <v>150.36966799999999</v>
      </c>
      <c r="C23" s="25">
        <v>162.830501</v>
      </c>
      <c r="D23" s="25">
        <v>173.80236099999999</v>
      </c>
      <c r="E23" s="25">
        <v>583.23</v>
      </c>
      <c r="F23" s="23">
        <v>238.40054649999999</v>
      </c>
      <c r="G23" s="23">
        <v>246.3478035</v>
      </c>
      <c r="H23" s="23">
        <v>252.80096449999999</v>
      </c>
      <c r="I23" s="25">
        <v>577.59100000000001</v>
      </c>
      <c r="J23" s="6"/>
    </row>
    <row r="24" spans="1:10" x14ac:dyDescent="0.25">
      <c r="A24" s="8" t="s">
        <v>65</v>
      </c>
      <c r="B24" s="25">
        <v>696.85084120520003</v>
      </c>
      <c r="C24" s="25">
        <v>456.58836517999998</v>
      </c>
      <c r="D24" s="25">
        <v>205.70907966999999</v>
      </c>
      <c r="E24" s="25">
        <v>0</v>
      </c>
      <c r="F24" s="23">
        <v>580.77966578999997</v>
      </c>
      <c r="G24" s="23">
        <v>370.97541927859999</v>
      </c>
      <c r="H24" s="23">
        <v>186.02722600999999</v>
      </c>
      <c r="I24" s="25">
        <v>0</v>
      </c>
      <c r="J24" s="6"/>
    </row>
    <row r="25" spans="1:10" x14ac:dyDescent="0.25">
      <c r="A25" s="10" t="s">
        <v>66</v>
      </c>
      <c r="B25" s="50">
        <v>49.659270607670642</v>
      </c>
      <c r="C25" s="50">
        <v>49.659270607670642</v>
      </c>
      <c r="D25" s="50">
        <v>49.660505418596358</v>
      </c>
      <c r="E25" s="50">
        <v>49.645057048650045</v>
      </c>
      <c r="F25" s="51">
        <v>49.655753598218197</v>
      </c>
      <c r="G25" s="51">
        <v>49.655753598218197</v>
      </c>
      <c r="H25" s="51">
        <v>49.655753598218197</v>
      </c>
      <c r="I25" s="50">
        <v>49.66</v>
      </c>
      <c r="J25" s="6"/>
    </row>
    <row r="26" spans="1:10" ht="26.25" x14ac:dyDescent="0.25">
      <c r="A26" s="56" t="s">
        <v>67</v>
      </c>
      <c r="B26" s="27">
        <f t="shared" ref="B26:I26" si="5">(B23+B24)*B25/100</f>
        <v>420.72352530989542</v>
      </c>
      <c r="C26" s="27">
        <f t="shared" si="5"/>
        <v>307.59889095129148</v>
      </c>
      <c r="D26" s="27">
        <f t="shared" si="5"/>
        <v>188.46729955811844</v>
      </c>
      <c r="E26" s="27">
        <f>(E23+E24)*E25/100</f>
        <v>289.54486622484166</v>
      </c>
      <c r="F26" s="27">
        <f t="shared" si="5"/>
        <v>406.77010774008312</v>
      </c>
      <c r="G26" s="27">
        <f>(G23+G24)*G25/100</f>
        <v>306.53649840752121</v>
      </c>
      <c r="H26" s="27">
        <f t="shared" si="5"/>
        <v>217.90344499916515</v>
      </c>
      <c r="I26" s="27">
        <f t="shared" si="5"/>
        <v>286.8316906</v>
      </c>
      <c r="J26" s="6"/>
    </row>
  </sheetData>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Definitions</vt:lpstr>
      <vt:lpstr>Q3 2023</vt:lpstr>
      <vt:lpstr>Support sheet</vt:lpstr>
      <vt:lpstr>Definitions!Utskriftsområde</vt:lpstr>
      <vt:lpstr>'Q3 2023'!Utskriftsområde</vt:lpstr>
      <vt:lpstr>'Support sheet'!Utskriftsområde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Lisbeth Nilsen</dc:creator>
  <cp:lastModifiedBy>Ann Lisbeth Nilsen</cp:lastModifiedBy>
  <cp:lastPrinted>2023-07-11T14:23:15Z</cp:lastPrinted>
  <dcterms:created xsi:type="dcterms:W3CDTF">2023-02-16T15:01:40Z</dcterms:created>
  <dcterms:modified xsi:type="dcterms:W3CDTF">2023-10-19T11:47:50Z</dcterms:modified>
</cp:coreProperties>
</file>